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28680" yWindow="-120" windowWidth="29040" windowHeight="158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เก็บข้อมูลHRD!$A$6:$P$112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เก็บข้อมูลHRD!$A$1:$M$129</definedName>
    <definedName name="_xlnm.Print_Area" localSheetId="1">สรุปผลHRD!$A$1:$N$24</definedName>
    <definedName name="_xlnm.Print_Titles" localSheetId="0">เก็บข้อมูลHRD!$6:$6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<sst xmlns="http://schemas.openxmlformats.org/spreadsheetml/2006/main" count="1003" uniqueCount="205">
  <si>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</si>
  <si>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</si>
  <si>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</si>
  <si>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</si>
  <si>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</si>
  <si>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</si>
  <si>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</si>
  <si>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</si>
  <si>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</si>
  <si>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</si>
  <si>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</si>
  <si>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</si>
  <si>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</si>
  <si>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</si>
  <si>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</si>
  <si>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</si>
  <si>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</si>
  <si>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</si>
  <si>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</si>
  <si>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</si>
  <si>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</si>
  <si>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</si>
  <si>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</si>
  <si>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</si>
  <si>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</si>
  <si>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</si>
  <si>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</si>
  <si>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</si>
  <si>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</si>
  <si>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</si>
  <si>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</si>
  <si>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</si>
  <si>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</si>
  <si>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</si>
  <si>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</si>
  <si>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</si>
  <si>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</si>
  <si>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</si>
  <si>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</si>
  <si>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</si>
  <si>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</si>
  <si>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</si>
  <si>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</si>
  <si>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</si>
  <si>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</si>
  <si>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</si>
  <si>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</si>
  <si>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</si>
  <si>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</si>
  <si>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</si>
  <si>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</si>
  <si>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</si>
  <si>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</si>
  <si>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</si>
  <si>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</si>
  <si>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</si>
  <si>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</si>
  <si>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</si>
  <si>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</si>
  <si>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</si>
  <si>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</si>
  <si>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</si>
  <si>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</si>
  <si>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</si>
  <si>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</si>
  <si>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</si>
  <si>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</si>
  <si>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</si>
  <si>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</si>
  <si>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</si>
  <si>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</si>
  <si>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</si>
  <si>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</si>
  <si>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</si>
  <si>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</si>
  <si>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</si>
  <si>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</si>
  <si>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</si>
  <si>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นางอรุณรัตน์  อินนะไชย</t>
  </si>
  <si>
    <t>เจ้าพนักงานธุรการชำนาญงาน</t>
  </si>
  <si>
    <t>การใช้เทคโนโลยี</t>
  </si>
  <si>
    <t>e-Learning</t>
  </si>
  <si>
    <t>นำความรู้ที่ได้จากการศึกษามาปรับใช้ในการปฏิบัติงาน</t>
  </si>
  <si>
    <t>พระราชบัญญัติการจัดซื้อจัดจ้างและการบริหารพัสดุภาครัฐพ.ศ.2560</t>
  </si>
  <si>
    <t>ควมรู้/ทักษะเฉพาะทางในสายงาน</t>
  </si>
  <si>
    <t>สนง.ปศจ.ตาก</t>
  </si>
  <si>
    <t>พัฒนาระบบการทำงาน</t>
  </si>
  <si>
    <t>นางฐิติวรดา  พลเขต</t>
  </si>
  <si>
    <t>เจ้าพนักงานการเงินและบัญชีชำนาญงาน</t>
  </si>
  <si>
    <t>นายวัฒนศักดิ์ จำละคร</t>
  </si>
  <si>
    <t>พระราชบัญญัติการจัดซื้อจัดจ้างและการบริหารพัสดุภาครัฐพ.ศ.2561</t>
  </si>
  <si>
    <t>ว่าที่ร้อยโททศพล  ต่อศรี</t>
  </si>
  <si>
    <t>นายสัตวแพทย์ชำนาญการพิเศษ</t>
  </si>
  <si>
    <t>นายตะวัน  พรมศิลา</t>
  </si>
  <si>
    <t xml:space="preserve">นายสัตวแพทย์ชำนาญการ </t>
  </si>
  <si>
    <t>นายมนตรี  ภาคะ</t>
  </si>
  <si>
    <t>นายฉัตรชัย  ชาญชัยวีระพันธุ์</t>
  </si>
  <si>
    <t>นายรุ่งเรือง  สิงห์ชัย</t>
  </si>
  <si>
    <t>เจ้าพนักงานสัตวบาลชำนาญงาน</t>
  </si>
  <si>
    <t>นายธนาวิทย์  ชูดวง</t>
  </si>
  <si>
    <t>นักวิชาการสัตวบาลปฏิบัติการ</t>
  </si>
  <si>
    <t>น.ส.อัจจิมา  ณ น่าน</t>
  </si>
  <si>
    <t>นายสมบัติ  พุฒิไชยจรรยา</t>
  </si>
  <si>
    <t>นายประเวศ เปรมศรี</t>
  </si>
  <si>
    <t>นายสุชาติ  บุญมาก</t>
  </si>
  <si>
    <t>ปศุสัตว์อำเภอบ้านตาก</t>
  </si>
  <si>
    <t>การขับเคลื่อนการเปลี่ยนผ่านสู่รัฐบาลดิจิทัล</t>
  </si>
  <si>
    <t>น.ส.ณิชากร  หมีโชติ</t>
  </si>
  <si>
    <t>นายอำนาจ  หมีโชติ</t>
  </si>
  <si>
    <t>ปศุสัตว์อำเภอสามเงา(อาวุโส)</t>
  </si>
  <si>
    <t>ปศุสัตว์อำเภอบ้านตาก(อาวุโส)</t>
  </si>
  <si>
    <t>ปศุสัตว์อำวังเจ้า(อาวุโส)</t>
  </si>
  <si>
    <t>นายสุนทร  หล่อปรีชากุล</t>
  </si>
  <si>
    <t>ปศุสัตว์อำเภอแม่ระมาด (อาวุโส)</t>
  </si>
  <si>
    <t>นายปราษาณ  ต๊ะมะปุ๊ด</t>
  </si>
  <si>
    <t>นายประกิจ  ศรีทะแก้ว</t>
  </si>
  <si>
    <t>ปศุสัตว์อำเภอแม่สอด (อาวุโส)</t>
  </si>
  <si>
    <t>น.ส.พัชร์ณภัค  คงปาน</t>
  </si>
  <si>
    <t>นายสัตวแพทย์ชำนาญการ</t>
  </si>
  <si>
    <t>นายอิทธิพล  เอกฉัตร</t>
  </si>
  <si>
    <t>สัตวแพทย์ชำนาญงาน</t>
  </si>
  <si>
    <t>นายดินันท์  จันทร์ต๊ะ</t>
  </si>
  <si>
    <t>นายวิเชียร เกียรติมาลา</t>
  </si>
  <si>
    <t>ปศุสัตว์อำเภอ(ชำนาญงาน)</t>
  </si>
  <si>
    <t>นายพลวริษฐ์  ช่วยอุระชน</t>
  </si>
  <si>
    <t>นายชฎธรณ์  สอนเจริญ</t>
  </si>
  <si>
    <t>ปศุสัตว์อำเภออุ้มผาง (อาวุโส)</t>
  </si>
  <si>
    <t>น.ส.นารีรัฐ  นาคบาตร</t>
  </si>
  <si>
    <t>นายวีรยุทธ  รุ่งน้อย</t>
  </si>
  <si>
    <t>เจ้าหน้าที่ระบบงานคอมพิวเตอร์</t>
  </si>
  <si>
    <t>น.ส.เสาวลักษณ์  ไชยชาติ</t>
  </si>
  <si>
    <t>นักจัดการงานทั่วไป</t>
  </si>
  <si>
    <t>นายบุญนำ  กิจจาคีรี</t>
  </si>
  <si>
    <t xml:space="preserve">เจ้าพนักงานสัตวบาล </t>
  </si>
  <si>
    <t>นางฐิติมา  ปั้นกลิ่น</t>
  </si>
  <si>
    <t xml:space="preserve">เจ้าพนักงานธุรการ </t>
  </si>
  <si>
    <t>นางประภาวีร์  ตาชะนะ</t>
  </si>
  <si>
    <t>พนักงานผู้ช่วยสัตวบาล</t>
  </si>
  <si>
    <t>น.ส.อลิษา  บวบมี</t>
  </si>
  <si>
    <t>เจ้าพนักงานสัตวบาล</t>
  </si>
  <si>
    <t>นางดรุณี  สีเมือง</t>
  </si>
  <si>
    <t>นายสุทิน  เชื้อเทศ</t>
  </si>
  <si>
    <t>นายเพิ่มศักดิ์  งอกงาม</t>
  </si>
  <si>
    <t>นายอนุสรณ์  วิทยา</t>
  </si>
  <si>
    <t>นายชัยวัฒน์  อนันต๊ะศิริ</t>
  </si>
  <si>
    <t xml:space="preserve">นักวิชาการสัตวบาล </t>
  </si>
  <si>
    <t>น.ส.มุจลินท์  สุวรรณโนภาส</t>
  </si>
  <si>
    <t>นักวิชาการสัตวบาล</t>
  </si>
  <si>
    <t>นายโชคชัย  กันทะจักร</t>
  </si>
  <si>
    <t>นายวรกันต์  ขัตติยะ</t>
  </si>
  <si>
    <t>นางสิริณฉัตร  เฮงสิน</t>
  </si>
  <si>
    <t>ว่าที่ร้อยตรีณัฐพลน์ ค่ำคูณ</t>
  </si>
  <si>
    <t>นายอรรถพงศ์  สุติน</t>
  </si>
  <si>
    <t>นายทวิช  ลีล้าน</t>
  </si>
  <si>
    <t>นายยงยุทธ  อนันทะยะ</t>
  </si>
  <si>
    <t>นายนิมิตร  มิ่งทองโต</t>
  </si>
  <si>
    <t>นายเฉลียว  อ้นมณี</t>
  </si>
  <si>
    <t>นายสิทธิเดช  ภู่นวล</t>
  </si>
  <si>
    <t>นายทศพร  ทองแดง</t>
  </si>
  <si>
    <t>พนักงานผู้ช่วยปศุสัตว์</t>
  </si>
  <si>
    <t>น.ส.ราตรี  จันห้วย</t>
  </si>
  <si>
    <t>นายชาตรี  ฟูวงศ์</t>
  </si>
  <si>
    <t>นายพิสิษฐ์  ศรีวิชัย</t>
  </si>
  <si>
    <t>นายสุชาติ  วงศ์กิจ</t>
  </si>
  <si>
    <t>นายอนุสรณ์  รัฐอนันต์พินิจ</t>
  </si>
  <si>
    <t>หัวหน้ากลุ่มยุทธศาสตร์และสารสนเทศการปศุสัตว์</t>
  </si>
  <si>
    <t>Digital Literacy</t>
  </si>
  <si>
    <t>จิตสำนักสาธารณะ</t>
  </si>
  <si>
    <t>22 ก.พ.67</t>
  </si>
  <si>
    <t>3 พ.ค.67</t>
  </si>
  <si>
    <t>23 เม.ย.67</t>
  </si>
  <si>
    <t>19 ม.ค.67</t>
  </si>
  <si>
    <t>22 ม.ค.67</t>
  </si>
  <si>
    <t>31 ม.ค.67</t>
  </si>
  <si>
    <t>6 ก.พ.67</t>
  </si>
  <si>
    <t>30 ก.ค.67</t>
  </si>
  <si>
    <t>29 ม.ค.67</t>
  </si>
  <si>
    <t>6 มี.ค.67</t>
  </si>
  <si>
    <t>12 มี.ค.67</t>
  </si>
  <si>
    <t>15 ม.ค.67</t>
  </si>
  <si>
    <t>13 มี.ค.67</t>
  </si>
  <si>
    <t>14 มี.ค.67</t>
  </si>
  <si>
    <t>17 ม.ค.67</t>
  </si>
  <si>
    <t>17 พ.ค.67</t>
  </si>
  <si>
    <t>16 ม.ค.67</t>
  </si>
  <si>
    <t>18 ม.ค.67</t>
  </si>
  <si>
    <t>9 เม.ย.67</t>
  </si>
  <si>
    <t>4 เม.ย.67</t>
  </si>
  <si>
    <t>25 เม.ย.67</t>
  </si>
  <si>
    <t>25 มี.ค.67</t>
  </si>
  <si>
    <t>5 ก.พ.67</t>
  </si>
  <si>
    <t>2 ก.พ.67</t>
  </si>
  <si>
    <t>23 ม.ค.67</t>
  </si>
  <si>
    <t>3 มี.ค.67</t>
  </si>
  <si>
    <t>8 ก.พ.67</t>
  </si>
  <si>
    <t>22 มี.ค.67</t>
  </si>
  <si>
    <t>21 พ.ค.67</t>
  </si>
  <si>
    <t>30 ม.ค.67</t>
  </si>
  <si>
    <t>25 ม.ค.67</t>
  </si>
  <si>
    <t>24 ม.ค.67</t>
  </si>
  <si>
    <t>3 ม..67</t>
  </si>
  <si>
    <t>ศึกษาเพิ่มเติมด้านนี้ต่อไปช่วยต่อยอดในการทำงานให้สามารถมาพัฒนาปรับปรุงกระบวนการทำงานให้มีความคล่องตัว</t>
  </si>
  <si>
    <t>ศึกษาลำนึงถึงการอยู่ร่วมกับองค์กรได้อย่างมีความสุขโดยยึดมั่นในคุณธรรมและจริยธรรมที่ดีต่อไป</t>
  </si>
  <si>
    <t>สำนักงานปศุสัตว์จังหวัดตาก</t>
  </si>
  <si>
    <t>27 ก.ย.67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</si>
</sst>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[$-1870000]d/m/yy;@"/>
    <numFmt numFmtId="166" formatCode="[$-187041E]d\ mmm\ yy;@"/>
    <numFmt numFmtId="167" formatCode="#,##0_ ;\-#,##0\ "/>
    <numFmt numFmtId="168" formatCode="#,##0.00_ ;\-#,##0.00\ "/>
    <numFmt numFmtId="169" formatCode="&quot;฿&quot;#,##0.00"/>
  </numFmts>
  <fonts count="54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64" fontId="1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65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6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7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7" fontId="19" fillId="2" borderId="4" xfId="1" applyNumberFormat="1" applyFont="1" applyFill="1" applyBorder="1" applyAlignment="1">
      <alignment horizontal="center" vertical="center" shrinkToFit="1"/>
    </xf>
    <xf numFmtId="168" fontId="6" fillId="2" borderId="4" xfId="1" applyNumberFormat="1" applyFont="1" applyFill="1" applyBorder="1" applyAlignment="1">
      <alignment horizontal="center" vertical="center" shrinkToFit="1"/>
    </xf>
    <xf numFmtId="168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9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9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164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164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164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64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6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66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9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2"/>
  <sheetViews>
    <sheetView showGridLines="0" tabSelected="1" zoomScale="150" zoomScaleNormal="150" zoomScaleSheetLayoutView="90" zoomScalePageLayoutView="120" workbookViewId="0">
      <pane ySplit="6" topLeftCell="A7" activePane="bottomLeft" state="frozen"/>
      <selection pane="bottomLeft" activeCell="L13" sqref="L13"/>
    </sheetView>
  </sheetViews>
  <sheetFormatPr defaultColWidth="9" defaultRowHeight="21.95" customHeight="1"/>
  <cols>
    <col min="1" max="1" width="3.140625" style="85" customWidth="1"/>
    <col min="2" max="2" width="19.140625" style="86" customWidth="1"/>
    <col min="3" max="3" width="14.140625" style="87" customWidth="1"/>
    <col min="4" max="4" width="8.140625" style="88" customWidth="1"/>
    <col min="5" max="5" width="25.42578125" style="87" customWidth="1"/>
    <col min="6" max="6" width="13.5703125" style="87" customWidth="1"/>
    <col min="7" max="7" width="12.42578125" style="87" customWidth="1"/>
    <col min="8" max="8" width="8.28515625" style="85" customWidth="1"/>
    <col min="9" max="9" width="7" style="87" customWidth="1"/>
    <col min="10" max="10" width="7" style="89" customWidth="1"/>
    <col min="11" max="11" width="6" style="90" customWidth="1"/>
    <col min="12" max="12" width="5.5703125" style="91" customWidth="1"/>
    <col min="13" max="13" width="5.7109375" style="92" customWidth="1"/>
    <col min="14" max="14" width="7.42578125" style="3" customWidth="1"/>
    <col min="15" max="15" width="9" style="3"/>
    <col min="16" max="16384" width="9" style="27"/>
  </cols>
  <sheetData>
    <row r="1" spans="1:15" s="13" customFormat="1" ht="4.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>
      <c r="A2" s="55"/>
      <c r="B2" s="56" t="s">
        <v>54</v>
      </c>
      <c r="C2" s="126" t="s">
        <v>203</v>
      </c>
      <c r="D2" s="127"/>
      <c r="E2" s="128" t="s">
        <v>73</v>
      </c>
      <c r="F2" s="128"/>
      <c r="G2" s="128"/>
      <c r="H2" s="128"/>
      <c r="I2" s="128"/>
      <c r="J2" s="128"/>
      <c r="K2" s="128"/>
      <c r="L2" s="128"/>
      <c r="M2" s="128"/>
    </row>
    <row r="3" spans="1:15" s="13" customFormat="1" ht="5.25" customHeight="1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30" customHeight="1">
      <c r="A4" s="62"/>
      <c r="B4" s="131" t="s">
        <v>59</v>
      </c>
      <c r="C4" s="131"/>
      <c r="D4" s="105">
        <v>26</v>
      </c>
      <c r="E4" s="63" t="s">
        <v>60</v>
      </c>
      <c r="F4" s="105">
        <v>27</v>
      </c>
      <c r="G4" s="64" t="s">
        <v>47</v>
      </c>
      <c r="H4" s="122">
        <v>2567</v>
      </c>
      <c r="I4" s="119" t="s">
        <v>75</v>
      </c>
      <c r="J4" s="130" t="s">
        <v>78</v>
      </c>
      <c r="K4" s="130"/>
      <c r="L4" s="120" t="s">
        <v>45</v>
      </c>
      <c r="M4" s="121" t="s">
        <v>204</v>
      </c>
    </row>
    <row r="5" spans="1:15" s="28" customFormat="1" ht="4.5" customHeight="1">
      <c r="A5" s="65"/>
      <c r="B5" s="129"/>
      <c r="C5" s="129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>
      <c r="A6" s="73" t="s">
        <v>0</v>
      </c>
      <c r="B6" s="73" t="s">
        <v>63</v>
      </c>
      <c r="C6" s="73" t="s">
        <v>1</v>
      </c>
      <c r="D6" s="74" t="s">
        <v>3</v>
      </c>
      <c r="E6" s="73" t="s">
        <v>69</v>
      </c>
      <c r="F6" s="75" t="s">
        <v>4</v>
      </c>
      <c r="G6" s="76" t="s">
        <v>5</v>
      </c>
      <c r="H6" s="73" t="s">
        <v>2</v>
      </c>
      <c r="I6" s="110" t="s">
        <v>43</v>
      </c>
      <c r="J6" s="111" t="s">
        <v>44</v>
      </c>
      <c r="K6" s="108" t="s">
        <v>71</v>
      </c>
      <c r="L6" s="109" t="s">
        <v>50</v>
      </c>
      <c r="M6" s="77" t="s">
        <v>6</v>
      </c>
      <c r="N6" s="14"/>
      <c r="O6" s="1"/>
    </row>
    <row r="7" spans="1:15" ht="21.95" customHeight="1">
      <c r="A7" s="79">
        <v>1</v>
      </c>
      <c r="B7" s="83" t="s">
        <v>78</v>
      </c>
      <c r="C7" s="80" t="s">
        <v>79</v>
      </c>
      <c r="D7" s="80" t="s">
        <v>51</v>
      </c>
      <c r="E7" s="80" t="s">
        <v>106</v>
      </c>
      <c r="F7" s="80" t="s">
        <v>80</v>
      </c>
      <c r="G7" s="80" t="s">
        <v>81</v>
      </c>
      <c r="H7" s="79" t="s">
        <v>85</v>
      </c>
      <c r="I7" s="80" t="s">
        <v>170</v>
      </c>
      <c r="J7" s="81">
        <v>3</v>
      </c>
      <c r="K7" s="82"/>
      <c r="L7" s="78" t="s">
        <v>82</v>
      </c>
      <c r="M7" s="84">
        <v>2</v>
      </c>
    </row>
    <row r="8" spans="1:15" ht="21.95" customHeight="1">
      <c r="A8" s="79"/>
      <c r="B8" s="83" t="s">
        <v>78</v>
      </c>
      <c r="C8" s="80" t="s">
        <v>79</v>
      </c>
      <c r="D8" s="80" t="s">
        <v>51</v>
      </c>
      <c r="E8" s="80" t="s">
        <v>83</v>
      </c>
      <c r="F8" s="80" t="s">
        <v>84</v>
      </c>
      <c r="G8" s="80" t="s">
        <v>81</v>
      </c>
      <c r="H8" s="79"/>
      <c r="I8" s="80" t="s">
        <v>169</v>
      </c>
      <c r="J8" s="81">
        <v>3</v>
      </c>
      <c r="K8" s="82"/>
      <c r="L8" s="78" t="s">
        <v>86</v>
      </c>
      <c r="M8" s="84">
        <v>2</v>
      </c>
    </row>
    <row r="9" spans="1:15" ht="21.95" customHeight="1">
      <c r="A9" s="79">
        <v>2</v>
      </c>
      <c r="B9" s="83" t="s">
        <v>87</v>
      </c>
      <c r="C9" s="80" t="s">
        <v>88</v>
      </c>
      <c r="D9" s="80" t="s">
        <v>51</v>
      </c>
      <c r="E9" s="80" t="s">
        <v>106</v>
      </c>
      <c r="F9" s="80" t="s">
        <v>80</v>
      </c>
      <c r="G9" s="80" t="s">
        <v>81</v>
      </c>
      <c r="H9" s="79" t="s">
        <v>85</v>
      </c>
      <c r="I9" s="80" t="s">
        <v>171</v>
      </c>
      <c r="J9" s="81">
        <v>3</v>
      </c>
      <c r="K9" s="82"/>
      <c r="L9" s="78" t="s">
        <v>82</v>
      </c>
      <c r="M9" s="84">
        <v>2</v>
      </c>
    </row>
    <row r="10" spans="1:15" ht="21.95" customHeight="1">
      <c r="A10" s="79"/>
      <c r="B10" s="83" t="s">
        <v>87</v>
      </c>
      <c r="C10" s="80" t="s">
        <v>88</v>
      </c>
      <c r="D10" s="80" t="s">
        <v>51</v>
      </c>
      <c r="E10" s="80" t="s">
        <v>83</v>
      </c>
      <c r="F10" s="80" t="s">
        <v>84</v>
      </c>
      <c r="G10" s="80" t="s">
        <v>81</v>
      </c>
      <c r="H10" s="79"/>
      <c r="I10" s="80" t="s">
        <v>172</v>
      </c>
      <c r="J10" s="81">
        <v>3</v>
      </c>
      <c r="K10" s="82"/>
      <c r="L10" s="78" t="s">
        <v>86</v>
      </c>
      <c r="M10" s="84">
        <v>2</v>
      </c>
    </row>
    <row r="11" spans="1:15" ht="21.95" customHeight="1">
      <c r="A11" s="79">
        <v>3</v>
      </c>
      <c r="B11" s="83" t="s">
        <v>89</v>
      </c>
      <c r="C11" s="80" t="s">
        <v>66</v>
      </c>
      <c r="D11" s="80" t="s">
        <v>51</v>
      </c>
      <c r="E11" s="80" t="s">
        <v>106</v>
      </c>
      <c r="F11" s="80" t="s">
        <v>80</v>
      </c>
      <c r="G11" s="80" t="s">
        <v>81</v>
      </c>
      <c r="H11" s="79" t="s">
        <v>85</v>
      </c>
      <c r="I11" s="80" t="s">
        <v>173</v>
      </c>
      <c r="J11" s="81">
        <v>3</v>
      </c>
      <c r="K11" s="82"/>
      <c r="L11" s="78" t="s">
        <v>82</v>
      </c>
      <c r="M11" s="84">
        <v>2</v>
      </c>
    </row>
    <row r="12" spans="1:15" ht="21.95" customHeight="1">
      <c r="A12" s="79"/>
      <c r="B12" s="83" t="s">
        <v>89</v>
      </c>
      <c r="C12" s="80" t="s">
        <v>92</v>
      </c>
      <c r="D12" s="80" t="s">
        <v>51</v>
      </c>
      <c r="E12" s="80" t="s">
        <v>83</v>
      </c>
      <c r="F12" s="80" t="s">
        <v>84</v>
      </c>
      <c r="G12" s="80" t="s">
        <v>81</v>
      </c>
      <c r="H12" s="79"/>
      <c r="I12" s="80" t="s">
        <v>174</v>
      </c>
      <c r="J12" s="81">
        <v>3</v>
      </c>
      <c r="K12" s="82"/>
      <c r="L12" s="78" t="s">
        <v>86</v>
      </c>
      <c r="M12" s="84">
        <v>2</v>
      </c>
    </row>
    <row r="13" spans="1:15" ht="21.95" customHeight="1">
      <c r="A13" s="79">
        <v>4</v>
      </c>
      <c r="B13" s="83" t="s">
        <v>91</v>
      </c>
      <c r="C13" s="80" t="s">
        <v>66</v>
      </c>
      <c r="D13" s="80" t="s">
        <v>51</v>
      </c>
      <c r="E13" s="80" t="s">
        <v>106</v>
      </c>
      <c r="F13" s="80" t="s">
        <v>80</v>
      </c>
      <c r="G13" s="80" t="s">
        <v>81</v>
      </c>
      <c r="H13" s="79" t="s">
        <v>85</v>
      </c>
      <c r="I13" s="80" t="s">
        <v>175</v>
      </c>
      <c r="J13" s="81">
        <v>3</v>
      </c>
      <c r="K13" s="82"/>
      <c r="L13" s="78" t="s">
        <v>82</v>
      </c>
      <c r="M13" s="84">
        <v>2</v>
      </c>
    </row>
    <row r="14" spans="1:15" ht="21.95" customHeight="1">
      <c r="A14" s="79"/>
      <c r="B14" s="83" t="s">
        <v>91</v>
      </c>
      <c r="C14" s="80" t="s">
        <v>66</v>
      </c>
      <c r="D14" s="80" t="s">
        <v>51</v>
      </c>
      <c r="E14" s="80" t="s">
        <v>83</v>
      </c>
      <c r="F14" s="80" t="s">
        <v>84</v>
      </c>
      <c r="G14" s="80" t="s">
        <v>81</v>
      </c>
      <c r="H14" s="79"/>
      <c r="I14" s="80" t="s">
        <v>175</v>
      </c>
      <c r="J14" s="81">
        <v>3</v>
      </c>
      <c r="K14" s="82"/>
      <c r="L14" s="78" t="s">
        <v>86</v>
      </c>
      <c r="M14" s="84">
        <v>2</v>
      </c>
    </row>
    <row r="15" spans="1:15" ht="21.95" customHeight="1">
      <c r="A15" s="79">
        <v>5</v>
      </c>
      <c r="B15" s="83" t="s">
        <v>93</v>
      </c>
      <c r="C15" s="80" t="s">
        <v>94</v>
      </c>
      <c r="D15" s="80" t="s">
        <v>51</v>
      </c>
      <c r="E15" s="80" t="s">
        <v>106</v>
      </c>
      <c r="F15" s="80" t="s">
        <v>80</v>
      </c>
      <c r="G15" s="80" t="s">
        <v>81</v>
      </c>
      <c r="H15" s="79" t="s">
        <v>85</v>
      </c>
      <c r="I15" s="80" t="s">
        <v>176</v>
      </c>
      <c r="J15" s="81">
        <v>3</v>
      </c>
      <c r="K15" s="82"/>
      <c r="L15" s="78" t="s">
        <v>82</v>
      </c>
      <c r="M15" s="84">
        <v>2</v>
      </c>
    </row>
    <row r="16" spans="1:15" ht="21.95" customHeight="1">
      <c r="A16" s="79"/>
      <c r="B16" s="83" t="s">
        <v>93</v>
      </c>
      <c r="C16" s="80" t="s">
        <v>94</v>
      </c>
      <c r="D16" s="80" t="s">
        <v>51</v>
      </c>
      <c r="E16" s="80" t="s">
        <v>83</v>
      </c>
      <c r="F16" s="80" t="s">
        <v>84</v>
      </c>
      <c r="G16" s="80" t="s">
        <v>81</v>
      </c>
      <c r="H16" s="79"/>
      <c r="I16" s="80" t="s">
        <v>176</v>
      </c>
      <c r="J16" s="81">
        <v>3</v>
      </c>
      <c r="K16" s="82"/>
      <c r="L16" s="78" t="s">
        <v>86</v>
      </c>
      <c r="M16" s="84">
        <v>2</v>
      </c>
    </row>
    <row r="17" spans="1:13" ht="21.95" customHeight="1">
      <c r="A17" s="79">
        <v>6</v>
      </c>
      <c r="B17" s="83" t="s">
        <v>95</v>
      </c>
      <c r="C17" s="80" t="s">
        <v>94</v>
      </c>
      <c r="D17" s="80" t="s">
        <v>51</v>
      </c>
      <c r="E17" s="80" t="s">
        <v>106</v>
      </c>
      <c r="F17" s="80" t="s">
        <v>80</v>
      </c>
      <c r="G17" s="80" t="s">
        <v>81</v>
      </c>
      <c r="H17" s="79" t="s">
        <v>85</v>
      </c>
      <c r="I17" s="80" t="s">
        <v>177</v>
      </c>
      <c r="J17" s="81">
        <v>3</v>
      </c>
      <c r="K17" s="82"/>
      <c r="L17" s="78" t="s">
        <v>82</v>
      </c>
      <c r="M17" s="84">
        <v>2</v>
      </c>
    </row>
    <row r="18" spans="1:13" ht="21.95" customHeight="1">
      <c r="A18" s="79"/>
      <c r="B18" s="83" t="s">
        <v>95</v>
      </c>
      <c r="C18" s="80" t="s">
        <v>94</v>
      </c>
      <c r="D18" s="80" t="s">
        <v>51</v>
      </c>
      <c r="E18" s="80" t="s">
        <v>83</v>
      </c>
      <c r="F18" s="80" t="s">
        <v>84</v>
      </c>
      <c r="G18" s="80" t="s">
        <v>81</v>
      </c>
      <c r="H18" s="79"/>
      <c r="I18" s="80" t="s">
        <v>178</v>
      </c>
      <c r="J18" s="81">
        <v>3</v>
      </c>
      <c r="K18" s="82"/>
      <c r="L18" s="78" t="s">
        <v>86</v>
      </c>
      <c r="M18" s="84">
        <v>2</v>
      </c>
    </row>
    <row r="19" spans="1:13" ht="21.95" customHeight="1">
      <c r="A19" s="79">
        <v>7</v>
      </c>
      <c r="B19" s="83" t="s">
        <v>96</v>
      </c>
      <c r="C19" s="80" t="s">
        <v>66</v>
      </c>
      <c r="D19" s="80" t="s">
        <v>51</v>
      </c>
      <c r="E19" s="80" t="s">
        <v>106</v>
      </c>
      <c r="F19" s="80" t="s">
        <v>80</v>
      </c>
      <c r="G19" s="80" t="s">
        <v>81</v>
      </c>
      <c r="H19" s="79" t="s">
        <v>85</v>
      </c>
      <c r="I19" s="80" t="s">
        <v>172</v>
      </c>
      <c r="J19" s="81">
        <v>3</v>
      </c>
      <c r="K19" s="82"/>
      <c r="L19" s="78" t="s">
        <v>82</v>
      </c>
      <c r="M19" s="84">
        <v>2</v>
      </c>
    </row>
    <row r="20" spans="1:13" ht="21.95" customHeight="1">
      <c r="A20" s="79"/>
      <c r="B20" s="83" t="s">
        <v>96</v>
      </c>
      <c r="C20" s="80" t="s">
        <v>66</v>
      </c>
      <c r="D20" s="80" t="s">
        <v>51</v>
      </c>
      <c r="E20" s="80" t="s">
        <v>83</v>
      </c>
      <c r="F20" s="80" t="s">
        <v>84</v>
      </c>
      <c r="G20" s="80" t="s">
        <v>81</v>
      </c>
      <c r="H20" s="79"/>
      <c r="I20" s="80" t="s">
        <v>179</v>
      </c>
      <c r="J20" s="81">
        <v>3</v>
      </c>
      <c r="K20" s="82"/>
      <c r="L20" s="78" t="s">
        <v>86</v>
      </c>
      <c r="M20" s="84">
        <v>2</v>
      </c>
    </row>
    <row r="21" spans="1:13" ht="21.95" customHeight="1">
      <c r="A21" s="79">
        <v>8</v>
      </c>
      <c r="B21" s="83" t="s">
        <v>97</v>
      </c>
      <c r="C21" s="80" t="s">
        <v>98</v>
      </c>
      <c r="D21" s="80" t="s">
        <v>51</v>
      </c>
      <c r="E21" s="80" t="s">
        <v>106</v>
      </c>
      <c r="F21" s="80" t="s">
        <v>80</v>
      </c>
      <c r="G21" s="80" t="s">
        <v>81</v>
      </c>
      <c r="H21" s="79" t="s">
        <v>85</v>
      </c>
      <c r="I21" s="80" t="s">
        <v>180</v>
      </c>
      <c r="J21" s="81">
        <v>3</v>
      </c>
      <c r="K21" s="82"/>
      <c r="L21" s="78" t="s">
        <v>82</v>
      </c>
      <c r="M21" s="84">
        <v>2</v>
      </c>
    </row>
    <row r="22" spans="1:13" ht="21.95" customHeight="1">
      <c r="A22" s="79"/>
      <c r="B22" s="83" t="s">
        <v>97</v>
      </c>
      <c r="C22" s="80" t="s">
        <v>98</v>
      </c>
      <c r="D22" s="80" t="s">
        <v>51</v>
      </c>
      <c r="E22" s="80" t="s">
        <v>83</v>
      </c>
      <c r="F22" s="80" t="s">
        <v>84</v>
      </c>
      <c r="G22" s="80" t="s">
        <v>81</v>
      </c>
      <c r="H22" s="79"/>
      <c r="I22" s="80" t="s">
        <v>181</v>
      </c>
      <c r="J22" s="81">
        <v>3</v>
      </c>
      <c r="K22" s="82"/>
      <c r="L22" s="78" t="s">
        <v>86</v>
      </c>
      <c r="M22" s="84">
        <v>2</v>
      </c>
    </row>
    <row r="23" spans="1:13" ht="21.95" customHeight="1">
      <c r="A23" s="79">
        <v>9</v>
      </c>
      <c r="B23" s="83" t="s">
        <v>99</v>
      </c>
      <c r="C23" s="80" t="s">
        <v>100</v>
      </c>
      <c r="D23" s="80" t="s">
        <v>51</v>
      </c>
      <c r="E23" s="80" t="s">
        <v>106</v>
      </c>
      <c r="F23" s="80" t="s">
        <v>80</v>
      </c>
      <c r="G23" s="80" t="s">
        <v>81</v>
      </c>
      <c r="H23" s="79" t="s">
        <v>85</v>
      </c>
      <c r="I23" s="80" t="s">
        <v>182</v>
      </c>
      <c r="J23" s="81">
        <v>3</v>
      </c>
      <c r="K23" s="82"/>
      <c r="L23" s="78" t="s">
        <v>82</v>
      </c>
      <c r="M23" s="84">
        <v>2</v>
      </c>
    </row>
    <row r="24" spans="1:13" ht="21.95" customHeight="1">
      <c r="A24" s="79"/>
      <c r="B24" s="83" t="s">
        <v>99</v>
      </c>
      <c r="C24" s="80" t="s">
        <v>100</v>
      </c>
      <c r="D24" s="80" t="s">
        <v>51</v>
      </c>
      <c r="E24" s="80" t="s">
        <v>83</v>
      </c>
      <c r="F24" s="80" t="s">
        <v>84</v>
      </c>
      <c r="G24" s="80" t="s">
        <v>81</v>
      </c>
      <c r="H24" s="79"/>
      <c r="I24" s="80" t="s">
        <v>183</v>
      </c>
      <c r="J24" s="81">
        <v>3</v>
      </c>
      <c r="K24" s="82"/>
      <c r="L24" s="78" t="s">
        <v>86</v>
      </c>
      <c r="M24" s="84">
        <v>2</v>
      </c>
    </row>
    <row r="25" spans="1:13" ht="21.95" customHeight="1">
      <c r="A25" s="79">
        <v>10</v>
      </c>
      <c r="B25" s="83" t="s">
        <v>101</v>
      </c>
      <c r="C25" s="80" t="s">
        <v>98</v>
      </c>
      <c r="D25" s="80" t="s">
        <v>51</v>
      </c>
      <c r="E25" s="80" t="s">
        <v>106</v>
      </c>
      <c r="F25" s="80" t="s">
        <v>80</v>
      </c>
      <c r="G25" s="80" t="s">
        <v>81</v>
      </c>
      <c r="H25" s="79" t="s">
        <v>85</v>
      </c>
      <c r="I25" s="80" t="s">
        <v>184</v>
      </c>
      <c r="J25" s="81">
        <v>3</v>
      </c>
      <c r="K25" s="82"/>
      <c r="L25" s="78" t="s">
        <v>82</v>
      </c>
      <c r="M25" s="84">
        <v>2</v>
      </c>
    </row>
    <row r="26" spans="1:13" ht="21.95" customHeight="1">
      <c r="A26" s="79"/>
      <c r="B26" s="83" t="s">
        <v>101</v>
      </c>
      <c r="C26" s="80" t="s">
        <v>98</v>
      </c>
      <c r="D26" s="80" t="s">
        <v>51</v>
      </c>
      <c r="E26" s="80" t="s">
        <v>83</v>
      </c>
      <c r="F26" s="80" t="s">
        <v>84</v>
      </c>
      <c r="G26" s="80" t="s">
        <v>81</v>
      </c>
      <c r="H26" s="79"/>
      <c r="I26" s="80" t="s">
        <v>185</v>
      </c>
      <c r="J26" s="81">
        <v>3</v>
      </c>
      <c r="K26" s="82"/>
      <c r="L26" s="78" t="s">
        <v>86</v>
      </c>
      <c r="M26" s="84">
        <v>2</v>
      </c>
    </row>
    <row r="27" spans="1:13" ht="21.95" customHeight="1">
      <c r="A27" s="79">
        <v>11</v>
      </c>
      <c r="B27" s="83" t="s">
        <v>102</v>
      </c>
      <c r="C27" s="80" t="s">
        <v>98</v>
      </c>
      <c r="D27" s="80" t="s">
        <v>51</v>
      </c>
      <c r="E27" s="80" t="s">
        <v>106</v>
      </c>
      <c r="F27" s="80" t="s">
        <v>80</v>
      </c>
      <c r="G27" s="80" t="s">
        <v>81</v>
      </c>
      <c r="H27" s="79" t="s">
        <v>85</v>
      </c>
      <c r="I27" s="80" t="s">
        <v>187</v>
      </c>
      <c r="J27" s="81">
        <v>3</v>
      </c>
      <c r="K27" s="82"/>
      <c r="L27" s="78" t="s">
        <v>82</v>
      </c>
      <c r="M27" s="84">
        <v>2</v>
      </c>
    </row>
    <row r="28" spans="1:13" ht="21.95" customHeight="1">
      <c r="A28" s="79"/>
      <c r="B28" s="83" t="s">
        <v>102</v>
      </c>
      <c r="C28" s="80" t="s">
        <v>98</v>
      </c>
      <c r="D28" s="80" t="s">
        <v>51</v>
      </c>
      <c r="E28" s="80" t="s">
        <v>83</v>
      </c>
      <c r="F28" s="80" t="s">
        <v>84</v>
      </c>
      <c r="G28" s="80" t="s">
        <v>81</v>
      </c>
      <c r="H28" s="79"/>
      <c r="I28" s="80" t="s">
        <v>186</v>
      </c>
      <c r="J28" s="81">
        <v>3</v>
      </c>
      <c r="K28" s="82"/>
      <c r="L28" s="78" t="s">
        <v>86</v>
      </c>
      <c r="M28" s="84">
        <v>2</v>
      </c>
    </row>
    <row r="29" spans="1:13" ht="21.95" customHeight="1">
      <c r="A29" s="79">
        <v>12</v>
      </c>
      <c r="B29" s="83" t="s">
        <v>103</v>
      </c>
      <c r="C29" s="80" t="s">
        <v>111</v>
      </c>
      <c r="D29" s="80" t="s">
        <v>51</v>
      </c>
      <c r="E29" s="80" t="s">
        <v>106</v>
      </c>
      <c r="F29" s="80" t="s">
        <v>80</v>
      </c>
      <c r="G29" s="80" t="s">
        <v>81</v>
      </c>
      <c r="H29" s="79" t="s">
        <v>85</v>
      </c>
      <c r="I29" s="80" t="s">
        <v>189</v>
      </c>
      <c r="J29" s="81">
        <v>3</v>
      </c>
      <c r="K29" s="82"/>
      <c r="L29" s="78" t="s">
        <v>82</v>
      </c>
      <c r="M29" s="84">
        <v>2</v>
      </c>
    </row>
    <row r="30" spans="1:13" ht="21.95" customHeight="1">
      <c r="A30" s="79"/>
      <c r="B30" s="83" t="s">
        <v>103</v>
      </c>
      <c r="C30" s="80" t="s">
        <v>111</v>
      </c>
      <c r="D30" s="80" t="s">
        <v>51</v>
      </c>
      <c r="E30" s="80" t="s">
        <v>83</v>
      </c>
      <c r="F30" s="80" t="s">
        <v>84</v>
      </c>
      <c r="G30" s="80" t="s">
        <v>81</v>
      </c>
      <c r="H30" s="79"/>
      <c r="I30" s="80" t="s">
        <v>182</v>
      </c>
      <c r="J30" s="81">
        <v>3</v>
      </c>
      <c r="K30" s="82"/>
      <c r="L30" s="78" t="s">
        <v>86</v>
      </c>
      <c r="M30" s="84">
        <v>2</v>
      </c>
    </row>
    <row r="31" spans="1:13" ht="21.95" customHeight="1">
      <c r="A31" s="79">
        <v>13</v>
      </c>
      <c r="B31" s="83" t="s">
        <v>104</v>
      </c>
      <c r="C31" s="80" t="s">
        <v>105</v>
      </c>
      <c r="D31" s="80" t="s">
        <v>51</v>
      </c>
      <c r="E31" s="80" t="s">
        <v>106</v>
      </c>
      <c r="F31" s="80" t="s">
        <v>80</v>
      </c>
      <c r="G31" s="80" t="s">
        <v>81</v>
      </c>
      <c r="H31" s="79" t="s">
        <v>85</v>
      </c>
      <c r="I31" s="80" t="s">
        <v>179</v>
      </c>
      <c r="J31" s="81">
        <v>3</v>
      </c>
      <c r="K31" s="82"/>
      <c r="L31" s="78" t="s">
        <v>82</v>
      </c>
      <c r="M31" s="84">
        <v>2</v>
      </c>
    </row>
    <row r="32" spans="1:13" ht="21.95" customHeight="1">
      <c r="A32" s="79"/>
      <c r="B32" s="83" t="s">
        <v>104</v>
      </c>
      <c r="C32" s="80" t="s">
        <v>110</v>
      </c>
      <c r="D32" s="80" t="s">
        <v>51</v>
      </c>
      <c r="E32" s="80" t="s">
        <v>83</v>
      </c>
      <c r="F32" s="80" t="s">
        <v>84</v>
      </c>
      <c r="G32" s="80" t="s">
        <v>81</v>
      </c>
      <c r="H32" s="79"/>
      <c r="I32" s="80" t="s">
        <v>179</v>
      </c>
      <c r="J32" s="81">
        <v>3</v>
      </c>
      <c r="K32" s="82"/>
      <c r="L32" s="78" t="s">
        <v>86</v>
      </c>
      <c r="M32" s="84">
        <v>2</v>
      </c>
    </row>
    <row r="33" spans="1:13" ht="21.95" customHeight="1">
      <c r="A33" s="79">
        <v>14</v>
      </c>
      <c r="B33" s="83" t="s">
        <v>107</v>
      </c>
      <c r="C33" s="80" t="s">
        <v>66</v>
      </c>
      <c r="D33" s="80" t="s">
        <v>51</v>
      </c>
      <c r="E33" s="80" t="s">
        <v>106</v>
      </c>
      <c r="F33" s="80" t="s">
        <v>80</v>
      </c>
      <c r="G33" s="80" t="s">
        <v>81</v>
      </c>
      <c r="H33" s="79" t="s">
        <v>85</v>
      </c>
      <c r="I33" s="80" t="s">
        <v>182</v>
      </c>
      <c r="J33" s="81">
        <v>3</v>
      </c>
      <c r="K33" s="82"/>
      <c r="L33" s="78" t="s">
        <v>82</v>
      </c>
      <c r="M33" s="84">
        <v>2</v>
      </c>
    </row>
    <row r="34" spans="1:13" ht="21.95" customHeight="1">
      <c r="A34" s="79"/>
      <c r="B34" s="83" t="s">
        <v>107</v>
      </c>
      <c r="C34" s="80" t="s">
        <v>66</v>
      </c>
      <c r="D34" s="80" t="s">
        <v>51</v>
      </c>
      <c r="E34" s="80" t="s">
        <v>90</v>
      </c>
      <c r="F34" s="80" t="s">
        <v>84</v>
      </c>
      <c r="G34" s="80" t="s">
        <v>81</v>
      </c>
      <c r="H34" s="79"/>
      <c r="I34" s="80" t="s">
        <v>185</v>
      </c>
      <c r="J34" s="81">
        <v>3</v>
      </c>
      <c r="K34" s="82"/>
      <c r="L34" s="78" t="s">
        <v>86</v>
      </c>
      <c r="M34" s="84">
        <v>2</v>
      </c>
    </row>
    <row r="35" spans="1:13" ht="21.95" customHeight="1">
      <c r="A35" s="79">
        <v>15</v>
      </c>
      <c r="B35" s="83" t="s">
        <v>108</v>
      </c>
      <c r="C35" s="80" t="s">
        <v>109</v>
      </c>
      <c r="D35" s="80" t="s">
        <v>51</v>
      </c>
      <c r="E35" s="80" t="s">
        <v>106</v>
      </c>
      <c r="F35" s="80" t="s">
        <v>80</v>
      </c>
      <c r="G35" s="80" t="s">
        <v>81</v>
      </c>
      <c r="H35" s="79" t="s">
        <v>85</v>
      </c>
      <c r="I35" s="80" t="s">
        <v>179</v>
      </c>
      <c r="J35" s="81">
        <v>3</v>
      </c>
      <c r="K35" s="82"/>
      <c r="L35" s="78" t="s">
        <v>82</v>
      </c>
      <c r="M35" s="84">
        <v>2</v>
      </c>
    </row>
    <row r="36" spans="1:13" ht="21.95" customHeight="1">
      <c r="A36" s="79"/>
      <c r="B36" s="83" t="s">
        <v>108</v>
      </c>
      <c r="C36" s="80" t="s">
        <v>109</v>
      </c>
      <c r="D36" s="80" t="s">
        <v>51</v>
      </c>
      <c r="E36" s="80" t="s">
        <v>83</v>
      </c>
      <c r="F36" s="80" t="s">
        <v>84</v>
      </c>
      <c r="G36" s="80" t="s">
        <v>81</v>
      </c>
      <c r="H36" s="79"/>
      <c r="I36" s="80" t="s">
        <v>184</v>
      </c>
      <c r="J36" s="81">
        <v>3</v>
      </c>
      <c r="K36" s="82"/>
      <c r="L36" s="78" t="s">
        <v>86</v>
      </c>
      <c r="M36" s="84">
        <v>2</v>
      </c>
    </row>
    <row r="37" spans="1:13" ht="21.95" customHeight="1">
      <c r="A37" s="79">
        <v>16</v>
      </c>
      <c r="B37" s="83" t="s">
        <v>112</v>
      </c>
      <c r="C37" s="80" t="s">
        <v>113</v>
      </c>
      <c r="D37" s="80" t="s">
        <v>51</v>
      </c>
      <c r="E37" s="80" t="s">
        <v>106</v>
      </c>
      <c r="F37" s="80" t="s">
        <v>80</v>
      </c>
      <c r="G37" s="80" t="s">
        <v>81</v>
      </c>
      <c r="H37" s="79" t="s">
        <v>85</v>
      </c>
      <c r="I37" s="80" t="s">
        <v>171</v>
      </c>
      <c r="J37" s="81">
        <v>3</v>
      </c>
      <c r="K37" s="82"/>
      <c r="L37" s="78" t="s">
        <v>82</v>
      </c>
      <c r="M37" s="84">
        <v>2</v>
      </c>
    </row>
    <row r="38" spans="1:13" ht="21.95" customHeight="1">
      <c r="A38" s="79"/>
      <c r="B38" s="83" t="s">
        <v>112</v>
      </c>
      <c r="C38" s="80" t="s">
        <v>113</v>
      </c>
      <c r="D38" s="80" t="s">
        <v>51</v>
      </c>
      <c r="E38" s="80" t="s">
        <v>83</v>
      </c>
      <c r="F38" s="80" t="s">
        <v>84</v>
      </c>
      <c r="G38" s="80" t="s">
        <v>81</v>
      </c>
      <c r="H38" s="79"/>
      <c r="I38" s="80" t="s">
        <v>171</v>
      </c>
      <c r="J38" s="81">
        <v>3</v>
      </c>
      <c r="K38" s="82"/>
      <c r="L38" s="78" t="s">
        <v>86</v>
      </c>
      <c r="M38" s="84">
        <v>2</v>
      </c>
    </row>
    <row r="39" spans="1:13" ht="21.95" customHeight="1">
      <c r="A39" s="79">
        <v>17</v>
      </c>
      <c r="B39" s="83" t="s">
        <v>114</v>
      </c>
      <c r="C39" s="80" t="s">
        <v>98</v>
      </c>
      <c r="D39" s="80" t="s">
        <v>51</v>
      </c>
      <c r="E39" s="80" t="s">
        <v>106</v>
      </c>
      <c r="F39" s="80" t="s">
        <v>80</v>
      </c>
      <c r="G39" s="80" t="s">
        <v>81</v>
      </c>
      <c r="H39" s="79" t="s">
        <v>85</v>
      </c>
      <c r="I39" s="80" t="s">
        <v>170</v>
      </c>
      <c r="J39" s="81">
        <v>3</v>
      </c>
      <c r="K39" s="82"/>
      <c r="L39" s="78" t="s">
        <v>82</v>
      </c>
      <c r="M39" s="84">
        <v>2</v>
      </c>
    </row>
    <row r="40" spans="1:13" ht="21.95" customHeight="1">
      <c r="A40" s="79"/>
      <c r="B40" s="83" t="s">
        <v>114</v>
      </c>
      <c r="C40" s="80" t="s">
        <v>98</v>
      </c>
      <c r="D40" s="80" t="s">
        <v>51</v>
      </c>
      <c r="E40" s="80" t="s">
        <v>83</v>
      </c>
      <c r="F40" s="80" t="s">
        <v>84</v>
      </c>
      <c r="G40" s="80" t="s">
        <v>81</v>
      </c>
      <c r="H40" s="79"/>
      <c r="I40" s="80" t="s">
        <v>188</v>
      </c>
      <c r="J40" s="81">
        <v>3</v>
      </c>
      <c r="K40" s="82"/>
      <c r="L40" s="78" t="s">
        <v>86</v>
      </c>
      <c r="M40" s="84">
        <v>2</v>
      </c>
    </row>
    <row r="41" spans="1:13" ht="21.95" customHeight="1">
      <c r="A41" s="79">
        <v>18</v>
      </c>
      <c r="B41" s="83" t="s">
        <v>115</v>
      </c>
      <c r="C41" s="80" t="s">
        <v>116</v>
      </c>
      <c r="D41" s="80" t="s">
        <v>51</v>
      </c>
      <c r="E41" s="80" t="s">
        <v>106</v>
      </c>
      <c r="F41" s="80" t="s">
        <v>80</v>
      </c>
      <c r="G41" s="80" t="s">
        <v>81</v>
      </c>
      <c r="H41" s="79" t="s">
        <v>85</v>
      </c>
      <c r="I41" s="80" t="s">
        <v>171</v>
      </c>
      <c r="J41" s="81">
        <v>3</v>
      </c>
      <c r="K41" s="82"/>
      <c r="L41" s="78" t="s">
        <v>82</v>
      </c>
      <c r="M41" s="84">
        <v>2</v>
      </c>
    </row>
    <row r="42" spans="1:13" ht="21.95" customHeight="1">
      <c r="A42" s="79"/>
      <c r="B42" s="83" t="s">
        <v>115</v>
      </c>
      <c r="C42" s="80" t="s">
        <v>116</v>
      </c>
      <c r="D42" s="80" t="s">
        <v>51</v>
      </c>
      <c r="E42" s="80" t="s">
        <v>83</v>
      </c>
      <c r="F42" s="80" t="s">
        <v>84</v>
      </c>
      <c r="G42" s="80" t="s">
        <v>81</v>
      </c>
      <c r="H42" s="79"/>
      <c r="I42" s="80" t="s">
        <v>172</v>
      </c>
      <c r="J42" s="81">
        <v>3</v>
      </c>
      <c r="K42" s="82"/>
      <c r="L42" s="78" t="s">
        <v>86</v>
      </c>
      <c r="M42" s="84">
        <v>2</v>
      </c>
    </row>
    <row r="43" spans="1:13" ht="21.95" customHeight="1">
      <c r="A43" s="79">
        <v>19</v>
      </c>
      <c r="B43" s="83" t="s">
        <v>117</v>
      </c>
      <c r="C43" s="80" t="s">
        <v>118</v>
      </c>
      <c r="D43" s="80" t="s">
        <v>51</v>
      </c>
      <c r="E43" s="80" t="s">
        <v>106</v>
      </c>
      <c r="F43" s="80" t="s">
        <v>80</v>
      </c>
      <c r="G43" s="80" t="s">
        <v>81</v>
      </c>
      <c r="H43" s="79" t="s">
        <v>85</v>
      </c>
      <c r="I43" s="80" t="s">
        <v>179</v>
      </c>
      <c r="J43" s="81">
        <v>3</v>
      </c>
      <c r="K43" s="82"/>
      <c r="L43" s="78" t="s">
        <v>82</v>
      </c>
      <c r="M43" s="84">
        <v>2</v>
      </c>
    </row>
    <row r="44" spans="1:13" ht="21.95" customHeight="1">
      <c r="A44" s="79"/>
      <c r="B44" s="83" t="s">
        <v>117</v>
      </c>
      <c r="C44" s="80" t="s">
        <v>118</v>
      </c>
      <c r="D44" s="80" t="s">
        <v>51</v>
      </c>
      <c r="E44" s="80" t="s">
        <v>83</v>
      </c>
      <c r="F44" s="80" t="s">
        <v>84</v>
      </c>
      <c r="G44" s="80" t="s">
        <v>81</v>
      </c>
      <c r="H44" s="79"/>
      <c r="I44" s="80" t="s">
        <v>182</v>
      </c>
      <c r="J44" s="81">
        <v>3</v>
      </c>
      <c r="K44" s="82"/>
      <c r="L44" s="78" t="s">
        <v>86</v>
      </c>
      <c r="M44" s="84">
        <v>2</v>
      </c>
    </row>
    <row r="45" spans="1:13" ht="21.95" customHeight="1">
      <c r="A45" s="79">
        <v>20</v>
      </c>
      <c r="B45" s="83" t="s">
        <v>119</v>
      </c>
      <c r="C45" s="80" t="s">
        <v>120</v>
      </c>
      <c r="D45" s="80" t="s">
        <v>51</v>
      </c>
      <c r="E45" s="80" t="s">
        <v>106</v>
      </c>
      <c r="F45" s="80" t="s">
        <v>80</v>
      </c>
      <c r="G45" s="80" t="s">
        <v>81</v>
      </c>
      <c r="H45" s="79" t="s">
        <v>85</v>
      </c>
      <c r="I45" s="80" t="s">
        <v>185</v>
      </c>
      <c r="J45" s="81">
        <v>3</v>
      </c>
      <c r="K45" s="82"/>
      <c r="L45" s="78" t="s">
        <v>82</v>
      </c>
      <c r="M45" s="84">
        <v>2</v>
      </c>
    </row>
    <row r="46" spans="1:13" ht="21.95" customHeight="1">
      <c r="A46" s="79"/>
      <c r="B46" s="83" t="s">
        <v>119</v>
      </c>
      <c r="C46" s="80" t="s">
        <v>120</v>
      </c>
      <c r="D46" s="80" t="s">
        <v>51</v>
      </c>
      <c r="E46" s="80" t="s">
        <v>83</v>
      </c>
      <c r="F46" s="80" t="s">
        <v>84</v>
      </c>
      <c r="G46" s="80" t="s">
        <v>81</v>
      </c>
      <c r="H46" s="79"/>
      <c r="I46" s="80" t="s">
        <v>182</v>
      </c>
      <c r="J46" s="81">
        <v>3</v>
      </c>
      <c r="K46" s="82"/>
      <c r="L46" s="78" t="s">
        <v>86</v>
      </c>
      <c r="M46" s="84">
        <v>2</v>
      </c>
    </row>
    <row r="47" spans="1:13" ht="21.95" customHeight="1">
      <c r="A47" s="79">
        <v>21</v>
      </c>
      <c r="B47" s="83" t="s">
        <v>121</v>
      </c>
      <c r="C47" s="80" t="s">
        <v>120</v>
      </c>
      <c r="D47" s="80" t="s">
        <v>51</v>
      </c>
      <c r="E47" s="80" t="s">
        <v>106</v>
      </c>
      <c r="F47" s="80" t="s">
        <v>80</v>
      </c>
      <c r="G47" s="80" t="s">
        <v>81</v>
      </c>
      <c r="H47" s="79" t="s">
        <v>85</v>
      </c>
      <c r="I47" s="80" t="s">
        <v>182</v>
      </c>
      <c r="J47" s="81">
        <v>3</v>
      </c>
      <c r="K47" s="82"/>
      <c r="L47" s="78" t="s">
        <v>82</v>
      </c>
      <c r="M47" s="84">
        <v>2</v>
      </c>
    </row>
    <row r="48" spans="1:13" ht="21.95" customHeight="1">
      <c r="A48" s="79"/>
      <c r="B48" s="83" t="s">
        <v>121</v>
      </c>
      <c r="C48" s="80" t="s">
        <v>120</v>
      </c>
      <c r="D48" s="80" t="s">
        <v>51</v>
      </c>
      <c r="E48" s="80" t="s">
        <v>83</v>
      </c>
      <c r="F48" s="80" t="s">
        <v>84</v>
      </c>
      <c r="G48" s="80" t="s">
        <v>81</v>
      </c>
      <c r="H48" s="79"/>
      <c r="I48" s="80" t="s">
        <v>182</v>
      </c>
      <c r="J48" s="81">
        <v>3</v>
      </c>
      <c r="K48" s="82"/>
      <c r="L48" s="78" t="s">
        <v>86</v>
      </c>
      <c r="M48" s="84">
        <v>2</v>
      </c>
    </row>
    <row r="49" spans="1:16" ht="21.95" customHeight="1">
      <c r="A49" s="79">
        <v>22</v>
      </c>
      <c r="B49" s="83" t="s">
        <v>122</v>
      </c>
      <c r="C49" s="80" t="s">
        <v>123</v>
      </c>
      <c r="D49" s="80" t="s">
        <v>51</v>
      </c>
      <c r="E49" s="80" t="s">
        <v>106</v>
      </c>
      <c r="F49" s="80" t="s">
        <v>80</v>
      </c>
      <c r="G49" s="80" t="s">
        <v>81</v>
      </c>
      <c r="H49" s="79" t="s">
        <v>85</v>
      </c>
      <c r="I49" s="80" t="s">
        <v>185</v>
      </c>
      <c r="J49" s="81">
        <v>3</v>
      </c>
      <c r="K49" s="82"/>
      <c r="L49" s="78" t="s">
        <v>82</v>
      </c>
      <c r="M49" s="84">
        <v>2</v>
      </c>
      <c r="N49" s="10"/>
      <c r="O49" s="10"/>
      <c r="P49" s="53"/>
    </row>
    <row r="50" spans="1:16" ht="21.95" customHeight="1">
      <c r="A50" s="79"/>
      <c r="B50" s="83" t="s">
        <v>122</v>
      </c>
      <c r="C50" s="80" t="s">
        <v>123</v>
      </c>
      <c r="D50" s="80" t="s">
        <v>51</v>
      </c>
      <c r="E50" s="80" t="s">
        <v>83</v>
      </c>
      <c r="F50" s="80" t="s">
        <v>84</v>
      </c>
      <c r="G50" s="80" t="s">
        <v>81</v>
      </c>
      <c r="H50" s="79"/>
      <c r="I50" s="80" t="s">
        <v>185</v>
      </c>
      <c r="J50" s="81">
        <v>3</v>
      </c>
      <c r="K50" s="82"/>
      <c r="L50" s="78" t="s">
        <v>86</v>
      </c>
      <c r="M50" s="84">
        <v>2</v>
      </c>
      <c r="N50" s="10"/>
      <c r="O50" s="10"/>
      <c r="P50" s="53"/>
    </row>
    <row r="51" spans="1:16" ht="21.95" customHeight="1">
      <c r="A51" s="79">
        <v>23</v>
      </c>
      <c r="B51" s="83" t="s">
        <v>124</v>
      </c>
      <c r="C51" s="80" t="s">
        <v>98</v>
      </c>
      <c r="D51" s="80" t="s">
        <v>51</v>
      </c>
      <c r="E51" s="80" t="s">
        <v>106</v>
      </c>
      <c r="F51" s="80" t="s">
        <v>80</v>
      </c>
      <c r="G51" s="80" t="s">
        <v>81</v>
      </c>
      <c r="H51" s="79" t="s">
        <v>85</v>
      </c>
      <c r="I51" s="80" t="s">
        <v>184</v>
      </c>
      <c r="J51" s="81">
        <v>3</v>
      </c>
      <c r="K51" s="82"/>
      <c r="L51" s="78" t="s">
        <v>82</v>
      </c>
      <c r="M51" s="84">
        <v>2</v>
      </c>
      <c r="N51" s="10"/>
      <c r="O51" s="10"/>
      <c r="P51" s="53"/>
    </row>
    <row r="52" spans="1:16" ht="21.95" customHeight="1">
      <c r="A52" s="79"/>
      <c r="B52" s="83" t="s">
        <v>124</v>
      </c>
      <c r="C52" s="80" t="s">
        <v>98</v>
      </c>
      <c r="D52" s="80" t="s">
        <v>51</v>
      </c>
      <c r="E52" s="80" t="s">
        <v>83</v>
      </c>
      <c r="F52" s="80" t="s">
        <v>84</v>
      </c>
      <c r="G52" s="80" t="s">
        <v>81</v>
      </c>
      <c r="H52" s="79"/>
      <c r="I52" s="80" t="s">
        <v>182</v>
      </c>
      <c r="J52" s="81">
        <v>3</v>
      </c>
      <c r="K52" s="82"/>
      <c r="L52" s="78" t="s">
        <v>86</v>
      </c>
      <c r="M52" s="84">
        <v>2</v>
      </c>
      <c r="N52" s="10"/>
      <c r="O52" s="10"/>
      <c r="P52" s="53"/>
    </row>
    <row r="53" spans="1:16" ht="21.95" customHeight="1">
      <c r="A53" s="79">
        <v>24</v>
      </c>
      <c r="B53" s="83" t="s">
        <v>125</v>
      </c>
      <c r="C53" s="80" t="s">
        <v>126</v>
      </c>
      <c r="D53" s="80" t="s">
        <v>51</v>
      </c>
      <c r="E53" s="80" t="s">
        <v>106</v>
      </c>
      <c r="F53" s="80" t="s">
        <v>80</v>
      </c>
      <c r="G53" s="80" t="s">
        <v>81</v>
      </c>
      <c r="H53" s="79" t="s">
        <v>85</v>
      </c>
      <c r="I53" s="80" t="s">
        <v>179</v>
      </c>
      <c r="J53" s="81">
        <v>3</v>
      </c>
      <c r="K53" s="82"/>
      <c r="L53" s="78" t="s">
        <v>82</v>
      </c>
      <c r="M53" s="84">
        <v>2</v>
      </c>
      <c r="N53" s="10"/>
      <c r="O53" s="10"/>
      <c r="P53" s="53"/>
    </row>
    <row r="54" spans="1:16" ht="21.95" customHeight="1">
      <c r="A54" s="79"/>
      <c r="B54" s="83" t="s">
        <v>125</v>
      </c>
      <c r="C54" s="80" t="s">
        <v>126</v>
      </c>
      <c r="D54" s="80" t="s">
        <v>51</v>
      </c>
      <c r="E54" s="80" t="s">
        <v>83</v>
      </c>
      <c r="F54" s="80" t="s">
        <v>84</v>
      </c>
      <c r="G54" s="80" t="s">
        <v>81</v>
      </c>
      <c r="H54" s="79"/>
      <c r="I54" s="80" t="s">
        <v>184</v>
      </c>
      <c r="J54" s="81">
        <v>3</v>
      </c>
      <c r="K54" s="82"/>
      <c r="L54" s="78" t="s">
        <v>86</v>
      </c>
      <c r="M54" s="84">
        <v>2</v>
      </c>
      <c r="N54" s="10"/>
      <c r="O54" s="10"/>
      <c r="P54" s="53"/>
    </row>
    <row r="55" spans="1:16" ht="21.95" customHeight="1">
      <c r="A55" s="79">
        <v>25</v>
      </c>
      <c r="B55" s="83" t="s">
        <v>127</v>
      </c>
      <c r="C55" s="80" t="s">
        <v>98</v>
      </c>
      <c r="D55" s="80" t="s">
        <v>51</v>
      </c>
      <c r="E55" s="80" t="s">
        <v>106</v>
      </c>
      <c r="F55" s="80" t="s">
        <v>80</v>
      </c>
      <c r="G55" s="80" t="s">
        <v>81</v>
      </c>
      <c r="H55" s="79" t="s">
        <v>85</v>
      </c>
      <c r="I55" s="80" t="s">
        <v>179</v>
      </c>
      <c r="J55" s="81">
        <v>3</v>
      </c>
      <c r="K55" s="82"/>
      <c r="L55" s="78" t="s">
        <v>82</v>
      </c>
      <c r="M55" s="84">
        <v>2</v>
      </c>
      <c r="N55" s="10"/>
      <c r="O55" s="10"/>
      <c r="P55" s="53"/>
    </row>
    <row r="56" spans="1:16" ht="21.95" customHeight="1">
      <c r="A56" s="79"/>
      <c r="B56" s="83" t="s">
        <v>127</v>
      </c>
      <c r="C56" s="80" t="s">
        <v>98</v>
      </c>
      <c r="D56" s="80" t="s">
        <v>51</v>
      </c>
      <c r="E56" s="80" t="s">
        <v>83</v>
      </c>
      <c r="F56" s="80" t="s">
        <v>84</v>
      </c>
      <c r="G56" s="80" t="s">
        <v>81</v>
      </c>
      <c r="H56" s="79"/>
      <c r="I56" s="80" t="s">
        <v>179</v>
      </c>
      <c r="J56" s="81">
        <v>3</v>
      </c>
      <c r="K56" s="82"/>
      <c r="L56" s="78" t="s">
        <v>86</v>
      </c>
      <c r="M56" s="84">
        <v>2</v>
      </c>
      <c r="N56" s="10"/>
      <c r="O56" s="10"/>
      <c r="P56" s="53"/>
    </row>
    <row r="57" spans="1:16" ht="21.95" customHeight="1">
      <c r="A57" s="79">
        <v>26</v>
      </c>
      <c r="B57" s="83" t="s">
        <v>164</v>
      </c>
      <c r="C57" s="80" t="s">
        <v>165</v>
      </c>
      <c r="D57" s="80" t="s">
        <v>51</v>
      </c>
      <c r="E57" s="80" t="s">
        <v>166</v>
      </c>
      <c r="F57" s="80" t="s">
        <v>80</v>
      </c>
      <c r="G57" s="80" t="s">
        <v>81</v>
      </c>
      <c r="H57" s="79" t="s">
        <v>85</v>
      </c>
      <c r="I57" s="80" t="s">
        <v>168</v>
      </c>
      <c r="J57" s="81">
        <v>0.3</v>
      </c>
      <c r="K57" s="82"/>
      <c r="L57" s="78" t="s">
        <v>201</v>
      </c>
      <c r="M57" s="84">
        <v>2</v>
      </c>
      <c r="N57" s="10"/>
      <c r="O57" s="10"/>
      <c r="P57" s="53"/>
    </row>
    <row r="58" spans="1:16" ht="21.95" customHeight="1">
      <c r="A58" s="79"/>
      <c r="B58" s="83" t="s">
        <v>164</v>
      </c>
      <c r="C58" s="80" t="s">
        <v>165</v>
      </c>
      <c r="D58" s="80" t="s">
        <v>51</v>
      </c>
      <c r="E58" s="80" t="s">
        <v>167</v>
      </c>
      <c r="F58" s="80" t="s">
        <v>84</v>
      </c>
      <c r="G58" s="80" t="s">
        <v>81</v>
      </c>
      <c r="H58" s="79"/>
      <c r="I58" s="80" t="s">
        <v>200</v>
      </c>
      <c r="J58" s="81">
        <v>4</v>
      </c>
      <c r="K58" s="82"/>
      <c r="L58" s="78" t="s">
        <v>202</v>
      </c>
      <c r="M58" s="84">
        <v>2</v>
      </c>
      <c r="N58" s="10"/>
      <c r="O58" s="10"/>
      <c r="P58" s="53"/>
    </row>
    <row r="59" spans="1:16" ht="21.95" customHeight="1">
      <c r="A59" s="79">
        <v>1</v>
      </c>
      <c r="B59" s="83" t="s">
        <v>128</v>
      </c>
      <c r="C59" s="80" t="s">
        <v>129</v>
      </c>
      <c r="D59" s="80" t="s">
        <v>67</v>
      </c>
      <c r="E59" s="80" t="s">
        <v>106</v>
      </c>
      <c r="F59" s="80" t="s">
        <v>80</v>
      </c>
      <c r="G59" s="80" t="s">
        <v>81</v>
      </c>
      <c r="H59" s="79" t="s">
        <v>85</v>
      </c>
      <c r="I59" s="80" t="s">
        <v>182</v>
      </c>
      <c r="J59" s="81">
        <v>3</v>
      </c>
      <c r="K59" s="82"/>
      <c r="L59" s="78" t="s">
        <v>82</v>
      </c>
      <c r="M59" s="84">
        <v>2</v>
      </c>
      <c r="N59" s="10"/>
      <c r="O59" s="10"/>
      <c r="P59" s="53"/>
    </row>
    <row r="60" spans="1:16" ht="21.95" customHeight="1">
      <c r="A60" s="79"/>
      <c r="B60" s="83" t="s">
        <v>128</v>
      </c>
      <c r="C60" s="80" t="s">
        <v>129</v>
      </c>
      <c r="D60" s="80" t="s">
        <v>67</v>
      </c>
      <c r="E60" s="80" t="s">
        <v>83</v>
      </c>
      <c r="F60" s="80" t="s">
        <v>84</v>
      </c>
      <c r="G60" s="80" t="s">
        <v>81</v>
      </c>
      <c r="H60" s="79"/>
      <c r="I60" s="80" t="s">
        <v>185</v>
      </c>
      <c r="J60" s="81">
        <v>3</v>
      </c>
      <c r="K60" s="82"/>
      <c r="L60" s="78" t="s">
        <v>86</v>
      </c>
      <c r="M60" s="84">
        <v>2</v>
      </c>
      <c r="N60" s="10"/>
      <c r="O60" s="10"/>
      <c r="P60" s="53"/>
    </row>
    <row r="61" spans="1:16" ht="21.95" customHeight="1">
      <c r="A61" s="79">
        <v>2</v>
      </c>
      <c r="B61" s="83" t="s">
        <v>130</v>
      </c>
      <c r="C61" s="80" t="s">
        <v>131</v>
      </c>
      <c r="D61" s="80" t="s">
        <v>67</v>
      </c>
      <c r="E61" s="80" t="s">
        <v>106</v>
      </c>
      <c r="F61" s="80" t="s">
        <v>80</v>
      </c>
      <c r="G61" s="80" t="s">
        <v>81</v>
      </c>
      <c r="H61" s="79" t="s">
        <v>85</v>
      </c>
      <c r="I61" s="80" t="s">
        <v>189</v>
      </c>
      <c r="J61" s="81">
        <v>3</v>
      </c>
      <c r="K61" s="82"/>
      <c r="L61" s="78" t="s">
        <v>82</v>
      </c>
      <c r="M61" s="84">
        <v>2</v>
      </c>
      <c r="N61" s="10"/>
      <c r="O61" s="10"/>
      <c r="P61" s="53"/>
    </row>
    <row r="62" spans="1:16" ht="21.95" customHeight="1">
      <c r="A62" s="79"/>
      <c r="B62" s="83" t="s">
        <v>130</v>
      </c>
      <c r="C62" s="80" t="s">
        <v>131</v>
      </c>
      <c r="D62" s="80" t="s">
        <v>67</v>
      </c>
      <c r="E62" s="80" t="s">
        <v>83</v>
      </c>
      <c r="F62" s="80" t="s">
        <v>84</v>
      </c>
      <c r="G62" s="80" t="s">
        <v>81</v>
      </c>
      <c r="H62" s="79"/>
      <c r="I62" s="80" t="s">
        <v>189</v>
      </c>
      <c r="J62" s="81">
        <v>3</v>
      </c>
      <c r="K62" s="82"/>
      <c r="L62" s="78" t="s">
        <v>86</v>
      </c>
      <c r="M62" s="84">
        <v>2</v>
      </c>
      <c r="N62" s="10"/>
      <c r="O62" s="10"/>
      <c r="P62" s="53"/>
    </row>
    <row r="63" spans="1:16" ht="21.95" customHeight="1">
      <c r="A63" s="79">
        <v>3</v>
      </c>
      <c r="B63" s="83" t="s">
        <v>132</v>
      </c>
      <c r="C63" s="80" t="s">
        <v>133</v>
      </c>
      <c r="D63" s="80" t="s">
        <v>67</v>
      </c>
      <c r="E63" s="80" t="s">
        <v>106</v>
      </c>
      <c r="F63" s="80" t="s">
        <v>80</v>
      </c>
      <c r="G63" s="80" t="s">
        <v>81</v>
      </c>
      <c r="H63" s="79" t="s">
        <v>85</v>
      </c>
      <c r="I63" s="80" t="s">
        <v>171</v>
      </c>
      <c r="J63" s="81">
        <v>3</v>
      </c>
      <c r="K63" s="82"/>
      <c r="L63" s="78" t="s">
        <v>82</v>
      </c>
      <c r="M63" s="84">
        <v>2</v>
      </c>
      <c r="N63" s="10"/>
      <c r="O63" s="10"/>
      <c r="P63" s="53"/>
    </row>
    <row r="64" spans="1:16" ht="21.95" customHeight="1">
      <c r="A64" s="79"/>
      <c r="B64" s="83" t="s">
        <v>132</v>
      </c>
      <c r="C64" s="80" t="s">
        <v>133</v>
      </c>
      <c r="D64" s="80" t="s">
        <v>67</v>
      </c>
      <c r="E64" s="80" t="s">
        <v>83</v>
      </c>
      <c r="F64" s="80" t="s">
        <v>84</v>
      </c>
      <c r="G64" s="80" t="s">
        <v>81</v>
      </c>
      <c r="H64" s="79"/>
      <c r="I64" s="80" t="s">
        <v>171</v>
      </c>
      <c r="J64" s="81">
        <v>3</v>
      </c>
      <c r="K64" s="82"/>
      <c r="L64" s="78" t="s">
        <v>86</v>
      </c>
      <c r="M64" s="84">
        <v>2</v>
      </c>
      <c r="N64" s="10"/>
      <c r="O64" s="10"/>
      <c r="P64" s="53"/>
    </row>
    <row r="65" spans="1:16" ht="21.95" customHeight="1">
      <c r="A65" s="79">
        <v>4</v>
      </c>
      <c r="B65" s="83" t="s">
        <v>134</v>
      </c>
      <c r="C65" s="80" t="s">
        <v>135</v>
      </c>
      <c r="D65" s="80" t="s">
        <v>67</v>
      </c>
      <c r="E65" s="80" t="s">
        <v>106</v>
      </c>
      <c r="F65" s="80" t="s">
        <v>80</v>
      </c>
      <c r="G65" s="80" t="s">
        <v>81</v>
      </c>
      <c r="H65" s="79" t="s">
        <v>85</v>
      </c>
      <c r="I65" s="80" t="s">
        <v>190</v>
      </c>
      <c r="J65" s="81">
        <v>3</v>
      </c>
      <c r="K65" s="82"/>
      <c r="L65" s="78" t="s">
        <v>82</v>
      </c>
      <c r="M65" s="84">
        <v>2</v>
      </c>
      <c r="N65" s="10"/>
      <c r="O65" s="10"/>
      <c r="P65" s="53"/>
    </row>
    <row r="66" spans="1:16" ht="21.95" customHeight="1">
      <c r="A66" s="79"/>
      <c r="B66" s="83" t="s">
        <v>134</v>
      </c>
      <c r="C66" s="80" t="s">
        <v>135</v>
      </c>
      <c r="D66" s="80" t="s">
        <v>67</v>
      </c>
      <c r="E66" s="80" t="s">
        <v>83</v>
      </c>
      <c r="F66" s="80" t="s">
        <v>84</v>
      </c>
      <c r="G66" s="80" t="s">
        <v>81</v>
      </c>
      <c r="H66" s="79"/>
      <c r="I66" s="80" t="s">
        <v>191</v>
      </c>
      <c r="J66" s="81">
        <v>3</v>
      </c>
      <c r="K66" s="82"/>
      <c r="L66" s="78" t="s">
        <v>86</v>
      </c>
      <c r="M66" s="84">
        <v>2</v>
      </c>
      <c r="N66" s="10"/>
      <c r="O66" s="10"/>
      <c r="P66" s="53"/>
    </row>
    <row r="67" spans="1:16" ht="21.95" customHeight="1">
      <c r="A67" s="79">
        <v>5</v>
      </c>
      <c r="B67" s="83" t="s">
        <v>136</v>
      </c>
      <c r="C67" s="80" t="s">
        <v>137</v>
      </c>
      <c r="D67" s="80" t="s">
        <v>67</v>
      </c>
      <c r="E67" s="80" t="s">
        <v>106</v>
      </c>
      <c r="F67" s="80" t="s">
        <v>80</v>
      </c>
      <c r="G67" s="80" t="s">
        <v>81</v>
      </c>
      <c r="H67" s="79" t="s">
        <v>85</v>
      </c>
      <c r="I67" s="80" t="s">
        <v>185</v>
      </c>
      <c r="J67" s="81">
        <v>3</v>
      </c>
      <c r="K67" s="82"/>
      <c r="L67" s="78" t="s">
        <v>82</v>
      </c>
      <c r="M67" s="84">
        <v>2</v>
      </c>
      <c r="N67" s="10"/>
      <c r="O67" s="10"/>
      <c r="P67" s="53"/>
    </row>
    <row r="68" spans="1:16" ht="21.95" customHeight="1">
      <c r="A68" s="79"/>
      <c r="B68" s="83" t="s">
        <v>136</v>
      </c>
      <c r="C68" s="80" t="s">
        <v>137</v>
      </c>
      <c r="D68" s="80" t="s">
        <v>67</v>
      </c>
      <c r="E68" s="80" t="s">
        <v>83</v>
      </c>
      <c r="F68" s="80" t="s">
        <v>84</v>
      </c>
      <c r="G68" s="80" t="s">
        <v>81</v>
      </c>
      <c r="H68" s="79"/>
      <c r="I68" s="80" t="s">
        <v>171</v>
      </c>
      <c r="J68" s="81">
        <v>3</v>
      </c>
      <c r="K68" s="82"/>
      <c r="L68" s="78" t="s">
        <v>86</v>
      </c>
      <c r="M68" s="84">
        <v>2</v>
      </c>
      <c r="N68" s="10"/>
      <c r="O68" s="10"/>
      <c r="P68" s="53"/>
    </row>
    <row r="69" spans="1:16" ht="21.95" customHeight="1">
      <c r="A69" s="79">
        <v>6</v>
      </c>
      <c r="B69" s="83" t="s">
        <v>138</v>
      </c>
      <c r="C69" s="80" t="s">
        <v>139</v>
      </c>
      <c r="D69" s="80" t="s">
        <v>67</v>
      </c>
      <c r="E69" s="80" t="s">
        <v>106</v>
      </c>
      <c r="F69" s="80" t="s">
        <v>80</v>
      </c>
      <c r="G69" s="80" t="s">
        <v>81</v>
      </c>
      <c r="H69" s="79" t="s">
        <v>85</v>
      </c>
      <c r="I69" s="80" t="s">
        <v>172</v>
      </c>
      <c r="J69" s="81">
        <v>3</v>
      </c>
      <c r="K69" s="82"/>
      <c r="L69" s="78" t="s">
        <v>82</v>
      </c>
      <c r="M69" s="84">
        <v>2</v>
      </c>
      <c r="N69" s="10"/>
      <c r="O69" s="10"/>
      <c r="P69" s="53"/>
    </row>
    <row r="70" spans="1:16" ht="21.95" customHeight="1">
      <c r="A70" s="79"/>
      <c r="B70" s="83" t="s">
        <v>138</v>
      </c>
      <c r="C70" s="80" t="s">
        <v>139</v>
      </c>
      <c r="D70" s="80" t="s">
        <v>67</v>
      </c>
      <c r="E70" s="80" t="s">
        <v>83</v>
      </c>
      <c r="F70" s="80" t="s">
        <v>84</v>
      </c>
      <c r="G70" s="80" t="s">
        <v>81</v>
      </c>
      <c r="H70" s="79"/>
      <c r="I70" s="80" t="s">
        <v>172</v>
      </c>
      <c r="J70" s="81">
        <v>3</v>
      </c>
      <c r="K70" s="82"/>
      <c r="L70" s="78" t="s">
        <v>86</v>
      </c>
      <c r="M70" s="84">
        <v>2</v>
      </c>
      <c r="N70" s="10"/>
      <c r="O70" s="10"/>
      <c r="P70" s="53"/>
    </row>
    <row r="71" spans="1:16" ht="21.95" customHeight="1">
      <c r="A71" s="79">
        <v>7</v>
      </c>
      <c r="B71" s="83" t="s">
        <v>140</v>
      </c>
      <c r="C71" s="80" t="s">
        <v>139</v>
      </c>
      <c r="D71" s="80" t="s">
        <v>67</v>
      </c>
      <c r="E71" s="80" t="s">
        <v>106</v>
      </c>
      <c r="F71" s="80" t="s">
        <v>80</v>
      </c>
      <c r="G71" s="80" t="s">
        <v>81</v>
      </c>
      <c r="H71" s="79" t="s">
        <v>85</v>
      </c>
      <c r="I71" s="80" t="s">
        <v>171</v>
      </c>
      <c r="J71" s="81">
        <v>3</v>
      </c>
      <c r="K71" s="82"/>
      <c r="L71" s="78" t="s">
        <v>82</v>
      </c>
      <c r="M71" s="84">
        <v>2</v>
      </c>
      <c r="N71" s="10"/>
      <c r="O71" s="10"/>
      <c r="P71" s="53"/>
    </row>
    <row r="72" spans="1:16" ht="21.95" customHeight="1">
      <c r="A72" s="79"/>
      <c r="B72" s="83" t="s">
        <v>140</v>
      </c>
      <c r="C72" s="80" t="s">
        <v>139</v>
      </c>
      <c r="D72" s="80" t="s">
        <v>67</v>
      </c>
      <c r="E72" s="80" t="s">
        <v>83</v>
      </c>
      <c r="F72" s="80" t="s">
        <v>84</v>
      </c>
      <c r="G72" s="80" t="s">
        <v>81</v>
      </c>
      <c r="H72" s="79"/>
      <c r="I72" s="80" t="s">
        <v>192</v>
      </c>
      <c r="J72" s="81">
        <v>3</v>
      </c>
      <c r="K72" s="82"/>
      <c r="L72" s="78" t="s">
        <v>86</v>
      </c>
      <c r="M72" s="84">
        <v>2</v>
      </c>
      <c r="N72" s="10"/>
      <c r="O72" s="10"/>
      <c r="P72" s="53"/>
    </row>
    <row r="73" spans="1:16" ht="21.95" customHeight="1">
      <c r="A73" s="79">
        <v>8</v>
      </c>
      <c r="B73" s="83" t="s">
        <v>141</v>
      </c>
      <c r="C73" s="80" t="s">
        <v>139</v>
      </c>
      <c r="D73" s="80" t="s">
        <v>67</v>
      </c>
      <c r="E73" s="80" t="s">
        <v>106</v>
      </c>
      <c r="F73" s="80" t="s">
        <v>80</v>
      </c>
      <c r="G73" s="80" t="s">
        <v>81</v>
      </c>
      <c r="H73" s="79" t="s">
        <v>85</v>
      </c>
      <c r="I73" s="80" t="s">
        <v>182</v>
      </c>
      <c r="J73" s="81">
        <v>3</v>
      </c>
      <c r="K73" s="82"/>
      <c r="L73" s="78" t="s">
        <v>82</v>
      </c>
      <c r="M73" s="84">
        <v>2</v>
      </c>
      <c r="N73" s="10"/>
      <c r="O73" s="10"/>
      <c r="P73" s="53"/>
    </row>
    <row r="74" spans="1:16" ht="21.95" customHeight="1">
      <c r="A74" s="79"/>
      <c r="B74" s="83" t="s">
        <v>141</v>
      </c>
      <c r="C74" s="80" t="s">
        <v>139</v>
      </c>
      <c r="D74" s="80" t="s">
        <v>67</v>
      </c>
      <c r="E74" s="80" t="s">
        <v>83</v>
      </c>
      <c r="F74" s="80" t="s">
        <v>84</v>
      </c>
      <c r="G74" s="80" t="s">
        <v>81</v>
      </c>
      <c r="H74" s="79"/>
      <c r="I74" s="80" t="s">
        <v>192</v>
      </c>
      <c r="J74" s="81">
        <v>3</v>
      </c>
      <c r="K74" s="82"/>
      <c r="L74" s="78" t="s">
        <v>86</v>
      </c>
      <c r="M74" s="84">
        <v>2</v>
      </c>
      <c r="N74" s="10"/>
      <c r="O74" s="10"/>
      <c r="P74" s="53"/>
    </row>
    <row r="75" spans="1:16" ht="21.95" customHeight="1">
      <c r="A75" s="79">
        <v>9</v>
      </c>
      <c r="B75" s="83" t="s">
        <v>142</v>
      </c>
      <c r="C75" s="80" t="s">
        <v>139</v>
      </c>
      <c r="D75" s="80" t="s">
        <v>67</v>
      </c>
      <c r="E75" s="80" t="s">
        <v>106</v>
      </c>
      <c r="F75" s="80" t="s">
        <v>80</v>
      </c>
      <c r="G75" s="80" t="s">
        <v>81</v>
      </c>
      <c r="H75" s="79" t="s">
        <v>85</v>
      </c>
      <c r="I75" s="80" t="s">
        <v>184</v>
      </c>
      <c r="J75" s="81">
        <v>3</v>
      </c>
      <c r="K75" s="82"/>
      <c r="L75" s="78" t="s">
        <v>82</v>
      </c>
      <c r="M75" s="84">
        <v>2</v>
      </c>
      <c r="N75" s="10"/>
      <c r="O75" s="10"/>
      <c r="P75" s="53"/>
    </row>
    <row r="76" spans="1:16" ht="21.95" customHeight="1">
      <c r="A76" s="79"/>
      <c r="B76" s="83" t="s">
        <v>142</v>
      </c>
      <c r="C76" s="80" t="s">
        <v>139</v>
      </c>
      <c r="D76" s="80" t="s">
        <v>67</v>
      </c>
      <c r="E76" s="80" t="s">
        <v>83</v>
      </c>
      <c r="F76" s="80" t="s">
        <v>84</v>
      </c>
      <c r="G76" s="80" t="s">
        <v>81</v>
      </c>
      <c r="H76" s="79"/>
      <c r="I76" s="80" t="s">
        <v>182</v>
      </c>
      <c r="J76" s="81">
        <v>3</v>
      </c>
      <c r="K76" s="82"/>
      <c r="L76" s="78" t="s">
        <v>86</v>
      </c>
      <c r="M76" s="84">
        <v>2</v>
      </c>
      <c r="N76" s="10"/>
      <c r="O76" s="10"/>
      <c r="P76" s="53"/>
    </row>
    <row r="77" spans="1:16" ht="21.95" customHeight="1">
      <c r="A77" s="79">
        <v>10</v>
      </c>
      <c r="B77" s="83" t="s">
        <v>143</v>
      </c>
      <c r="C77" s="80" t="s">
        <v>139</v>
      </c>
      <c r="D77" s="80" t="s">
        <v>67</v>
      </c>
      <c r="E77" s="80" t="s">
        <v>106</v>
      </c>
      <c r="F77" s="80" t="s">
        <v>80</v>
      </c>
      <c r="G77" s="80" t="s">
        <v>81</v>
      </c>
      <c r="H77" s="79" t="s">
        <v>85</v>
      </c>
      <c r="I77" s="80" t="s">
        <v>193</v>
      </c>
      <c r="J77" s="81">
        <v>3</v>
      </c>
      <c r="K77" s="82"/>
      <c r="L77" s="78" t="s">
        <v>82</v>
      </c>
      <c r="M77" s="84">
        <v>2</v>
      </c>
      <c r="N77" s="10"/>
      <c r="O77" s="10"/>
      <c r="P77" s="53"/>
    </row>
    <row r="78" spans="1:16" ht="21.95" customHeight="1">
      <c r="A78" s="79"/>
      <c r="B78" s="83" t="s">
        <v>143</v>
      </c>
      <c r="C78" s="80" t="s">
        <v>139</v>
      </c>
      <c r="D78" s="80" t="s">
        <v>67</v>
      </c>
      <c r="E78" s="80" t="s">
        <v>83</v>
      </c>
      <c r="F78" s="80" t="s">
        <v>84</v>
      </c>
      <c r="G78" s="80" t="s">
        <v>81</v>
      </c>
      <c r="H78" s="79"/>
      <c r="I78" s="80" t="s">
        <v>181</v>
      </c>
      <c r="J78" s="81">
        <v>3</v>
      </c>
      <c r="K78" s="82"/>
      <c r="L78" s="78" t="s">
        <v>86</v>
      </c>
      <c r="M78" s="84">
        <v>2</v>
      </c>
      <c r="N78" s="10"/>
      <c r="O78" s="10"/>
      <c r="P78" s="53"/>
    </row>
    <row r="79" spans="1:16" ht="21.95" customHeight="1">
      <c r="A79" s="79">
        <v>11</v>
      </c>
      <c r="B79" s="83" t="s">
        <v>144</v>
      </c>
      <c r="C79" s="80" t="s">
        <v>145</v>
      </c>
      <c r="D79" s="80" t="s">
        <v>67</v>
      </c>
      <c r="E79" s="80" t="s">
        <v>106</v>
      </c>
      <c r="F79" s="80" t="s">
        <v>80</v>
      </c>
      <c r="G79" s="80" t="s">
        <v>81</v>
      </c>
      <c r="H79" s="79" t="s">
        <v>85</v>
      </c>
      <c r="I79" s="80" t="s">
        <v>176</v>
      </c>
      <c r="J79" s="81">
        <v>3</v>
      </c>
      <c r="K79" s="82"/>
      <c r="L79" s="78" t="s">
        <v>82</v>
      </c>
      <c r="M79" s="84">
        <v>2</v>
      </c>
      <c r="N79" s="10"/>
      <c r="O79" s="10"/>
      <c r="P79" s="53"/>
    </row>
    <row r="80" spans="1:16" ht="21.95" customHeight="1">
      <c r="A80" s="79"/>
      <c r="B80" s="83" t="s">
        <v>144</v>
      </c>
      <c r="C80" s="80" t="s">
        <v>145</v>
      </c>
      <c r="D80" s="80" t="s">
        <v>67</v>
      </c>
      <c r="E80" s="80" t="s">
        <v>83</v>
      </c>
      <c r="F80" s="80" t="s">
        <v>84</v>
      </c>
      <c r="G80" s="80" t="s">
        <v>81</v>
      </c>
      <c r="H80" s="79"/>
      <c r="I80" s="80" t="s">
        <v>194</v>
      </c>
      <c r="J80" s="81">
        <v>3</v>
      </c>
      <c r="K80" s="82"/>
      <c r="L80" s="78" t="s">
        <v>86</v>
      </c>
      <c r="M80" s="84">
        <v>2</v>
      </c>
      <c r="N80" s="10"/>
      <c r="O80" s="10"/>
      <c r="P80" s="53"/>
    </row>
    <row r="81" spans="1:16" ht="21.95" customHeight="1">
      <c r="A81" s="79">
        <v>12</v>
      </c>
      <c r="B81" s="83" t="s">
        <v>146</v>
      </c>
      <c r="C81" s="80" t="s">
        <v>147</v>
      </c>
      <c r="D81" s="80" t="s">
        <v>67</v>
      </c>
      <c r="E81" s="80" t="s">
        <v>106</v>
      </c>
      <c r="F81" s="80" t="s">
        <v>80</v>
      </c>
      <c r="G81" s="80" t="s">
        <v>81</v>
      </c>
      <c r="H81" s="79" t="s">
        <v>85</v>
      </c>
      <c r="I81" s="80" t="s">
        <v>195</v>
      </c>
      <c r="J81" s="81">
        <v>3</v>
      </c>
      <c r="K81" s="82"/>
      <c r="L81" s="78" t="s">
        <v>82</v>
      </c>
      <c r="M81" s="84">
        <v>2</v>
      </c>
      <c r="N81" s="10"/>
      <c r="O81" s="10"/>
      <c r="P81" s="53"/>
    </row>
    <row r="82" spans="1:16" ht="21.95" customHeight="1">
      <c r="A82" s="79"/>
      <c r="B82" s="83" t="s">
        <v>146</v>
      </c>
      <c r="C82" s="80" t="s">
        <v>147</v>
      </c>
      <c r="D82" s="80" t="s">
        <v>67</v>
      </c>
      <c r="E82" s="80" t="s">
        <v>83</v>
      </c>
      <c r="F82" s="80" t="s">
        <v>84</v>
      </c>
      <c r="G82" s="80" t="s">
        <v>81</v>
      </c>
      <c r="H82" s="79"/>
      <c r="I82" s="80" t="s">
        <v>195</v>
      </c>
      <c r="J82" s="81">
        <v>3</v>
      </c>
      <c r="K82" s="82"/>
      <c r="L82" s="78" t="s">
        <v>86</v>
      </c>
      <c r="M82" s="84">
        <v>2</v>
      </c>
      <c r="N82" s="10"/>
      <c r="O82" s="10"/>
      <c r="P82" s="53"/>
    </row>
    <row r="83" spans="1:16" ht="21.95" customHeight="1">
      <c r="A83" s="79">
        <v>13</v>
      </c>
      <c r="B83" s="83" t="s">
        <v>148</v>
      </c>
      <c r="C83" s="80" t="s">
        <v>147</v>
      </c>
      <c r="D83" s="80" t="s">
        <v>67</v>
      </c>
      <c r="E83" s="80" t="s">
        <v>106</v>
      </c>
      <c r="F83" s="80" t="s">
        <v>80</v>
      </c>
      <c r="G83" s="80" t="s">
        <v>81</v>
      </c>
      <c r="H83" s="79" t="s">
        <v>85</v>
      </c>
      <c r="I83" s="80" t="s">
        <v>184</v>
      </c>
      <c r="J83" s="81">
        <v>3</v>
      </c>
      <c r="K83" s="82"/>
      <c r="L83" s="78" t="s">
        <v>82</v>
      </c>
      <c r="M83" s="84">
        <v>2</v>
      </c>
      <c r="N83" s="10"/>
      <c r="O83" s="10"/>
      <c r="P83" s="53"/>
    </row>
    <row r="84" spans="1:16" ht="21.95" customHeight="1">
      <c r="A84" s="79"/>
      <c r="B84" s="83" t="s">
        <v>148</v>
      </c>
      <c r="C84" s="80" t="s">
        <v>147</v>
      </c>
      <c r="D84" s="80" t="s">
        <v>67</v>
      </c>
      <c r="E84" s="80" t="s">
        <v>83</v>
      </c>
      <c r="F84" s="80" t="s">
        <v>84</v>
      </c>
      <c r="G84" s="80" t="s">
        <v>81</v>
      </c>
      <c r="H84" s="79"/>
      <c r="I84" s="80" t="s">
        <v>184</v>
      </c>
      <c r="J84" s="81">
        <v>3</v>
      </c>
      <c r="K84" s="82"/>
      <c r="L84" s="78" t="s">
        <v>86</v>
      </c>
      <c r="M84" s="84">
        <v>2</v>
      </c>
      <c r="N84" s="10"/>
      <c r="O84" s="10"/>
      <c r="P84" s="53"/>
    </row>
    <row r="85" spans="1:16" ht="21.95" customHeight="1">
      <c r="A85" s="79">
        <v>14</v>
      </c>
      <c r="B85" s="83" t="s">
        <v>149</v>
      </c>
      <c r="C85" s="80" t="s">
        <v>139</v>
      </c>
      <c r="D85" s="80" t="s">
        <v>67</v>
      </c>
      <c r="E85" s="80" t="s">
        <v>106</v>
      </c>
      <c r="F85" s="80" t="s">
        <v>80</v>
      </c>
      <c r="G85" s="80" t="s">
        <v>81</v>
      </c>
      <c r="H85" s="79" t="s">
        <v>85</v>
      </c>
      <c r="I85" s="80" t="s">
        <v>185</v>
      </c>
      <c r="J85" s="81">
        <v>3</v>
      </c>
      <c r="K85" s="82"/>
      <c r="L85" s="78" t="s">
        <v>82</v>
      </c>
      <c r="M85" s="84">
        <v>2</v>
      </c>
      <c r="N85" s="10"/>
      <c r="O85" s="10"/>
      <c r="P85" s="53"/>
    </row>
    <row r="86" spans="1:16" ht="21.95" customHeight="1">
      <c r="A86" s="79"/>
      <c r="B86" s="83" t="s">
        <v>149</v>
      </c>
      <c r="C86" s="80" t="s">
        <v>139</v>
      </c>
      <c r="D86" s="80" t="s">
        <v>67</v>
      </c>
      <c r="E86" s="80" t="s">
        <v>83</v>
      </c>
      <c r="F86" s="80" t="s">
        <v>84</v>
      </c>
      <c r="G86" s="80" t="s">
        <v>81</v>
      </c>
      <c r="H86" s="79"/>
      <c r="I86" s="80" t="s">
        <v>185</v>
      </c>
      <c r="J86" s="81">
        <v>3</v>
      </c>
      <c r="K86" s="82"/>
      <c r="L86" s="78" t="s">
        <v>86</v>
      </c>
      <c r="M86" s="84">
        <v>2</v>
      </c>
      <c r="N86" s="10"/>
      <c r="O86" s="10"/>
      <c r="P86" s="53"/>
    </row>
    <row r="87" spans="1:16" ht="21.95" customHeight="1">
      <c r="A87" s="79">
        <v>15</v>
      </c>
      <c r="B87" s="83" t="s">
        <v>150</v>
      </c>
      <c r="C87" s="80" t="s">
        <v>139</v>
      </c>
      <c r="D87" s="80" t="s">
        <v>67</v>
      </c>
      <c r="E87" s="80" t="s">
        <v>106</v>
      </c>
      <c r="F87" s="80" t="s">
        <v>80</v>
      </c>
      <c r="G87" s="80" t="s">
        <v>81</v>
      </c>
      <c r="H87" s="79" t="s">
        <v>85</v>
      </c>
      <c r="I87" s="80" t="s">
        <v>179</v>
      </c>
      <c r="J87" s="81">
        <v>3</v>
      </c>
      <c r="K87" s="82"/>
      <c r="L87" s="78" t="s">
        <v>82</v>
      </c>
      <c r="M87" s="84">
        <v>2</v>
      </c>
      <c r="N87" s="10"/>
      <c r="O87" s="10"/>
      <c r="P87" s="53"/>
    </row>
    <row r="88" spans="1:16" ht="21.95" customHeight="1">
      <c r="A88" s="79"/>
      <c r="B88" s="83" t="s">
        <v>150</v>
      </c>
      <c r="C88" s="80" t="s">
        <v>139</v>
      </c>
      <c r="D88" s="80" t="s">
        <v>67</v>
      </c>
      <c r="E88" s="80" t="s">
        <v>83</v>
      </c>
      <c r="F88" s="80" t="s">
        <v>84</v>
      </c>
      <c r="G88" s="80" t="s">
        <v>81</v>
      </c>
      <c r="H88" s="79"/>
      <c r="I88" s="80" t="s">
        <v>184</v>
      </c>
      <c r="J88" s="81">
        <v>3</v>
      </c>
      <c r="K88" s="82"/>
      <c r="L88" s="78" t="s">
        <v>86</v>
      </c>
      <c r="M88" s="84">
        <v>2</v>
      </c>
      <c r="N88" s="10"/>
      <c r="O88" s="10"/>
      <c r="P88" s="53"/>
    </row>
    <row r="89" spans="1:16" ht="21.95" customHeight="1">
      <c r="A89" s="79">
        <v>16</v>
      </c>
      <c r="B89" s="83" t="s">
        <v>151</v>
      </c>
      <c r="C89" s="80" t="s">
        <v>139</v>
      </c>
      <c r="D89" s="80" t="s">
        <v>67</v>
      </c>
      <c r="E89" s="80" t="s">
        <v>106</v>
      </c>
      <c r="F89" s="80" t="s">
        <v>80</v>
      </c>
      <c r="G89" s="80" t="s">
        <v>81</v>
      </c>
      <c r="H89" s="79" t="s">
        <v>85</v>
      </c>
      <c r="I89" s="80" t="s">
        <v>185</v>
      </c>
      <c r="J89" s="81">
        <v>3</v>
      </c>
      <c r="K89" s="82"/>
      <c r="L89" s="78" t="s">
        <v>82</v>
      </c>
      <c r="M89" s="84">
        <v>2</v>
      </c>
      <c r="N89" s="10"/>
      <c r="O89" s="10"/>
      <c r="P89" s="53"/>
    </row>
    <row r="90" spans="1:16" ht="21.95" customHeight="1">
      <c r="A90" s="79"/>
      <c r="B90" s="83" t="s">
        <v>151</v>
      </c>
      <c r="C90" s="80" t="s">
        <v>139</v>
      </c>
      <c r="D90" s="80" t="s">
        <v>67</v>
      </c>
      <c r="E90" s="80" t="s">
        <v>83</v>
      </c>
      <c r="F90" s="80" t="s">
        <v>84</v>
      </c>
      <c r="G90" s="80" t="s">
        <v>81</v>
      </c>
      <c r="H90" s="79"/>
      <c r="I90" s="80" t="s">
        <v>189</v>
      </c>
      <c r="J90" s="81">
        <v>3</v>
      </c>
      <c r="K90" s="82"/>
      <c r="L90" s="78" t="s">
        <v>86</v>
      </c>
      <c r="M90" s="84">
        <v>2</v>
      </c>
      <c r="N90" s="10"/>
      <c r="O90" s="10"/>
      <c r="P90" s="53"/>
    </row>
    <row r="91" spans="1:16" ht="21.95" customHeight="1">
      <c r="A91" s="79">
        <v>17</v>
      </c>
      <c r="B91" s="83" t="s">
        <v>152</v>
      </c>
      <c r="C91" s="80" t="s">
        <v>139</v>
      </c>
      <c r="D91" s="80" t="s">
        <v>67</v>
      </c>
      <c r="E91" s="80" t="s">
        <v>106</v>
      </c>
      <c r="F91" s="80" t="s">
        <v>80</v>
      </c>
      <c r="G91" s="80" t="s">
        <v>81</v>
      </c>
      <c r="H91" s="79" t="s">
        <v>85</v>
      </c>
      <c r="I91" s="80" t="s">
        <v>183</v>
      </c>
      <c r="J91" s="81">
        <v>3</v>
      </c>
      <c r="K91" s="82"/>
      <c r="L91" s="78" t="s">
        <v>82</v>
      </c>
      <c r="M91" s="84">
        <v>2</v>
      </c>
      <c r="N91" s="10"/>
      <c r="O91" s="10"/>
      <c r="P91" s="53"/>
    </row>
    <row r="92" spans="1:16" ht="21.95" customHeight="1">
      <c r="A92" s="79"/>
      <c r="B92" s="83" t="s">
        <v>152</v>
      </c>
      <c r="C92" s="80" t="s">
        <v>139</v>
      </c>
      <c r="D92" s="80" t="s">
        <v>67</v>
      </c>
      <c r="E92" s="80" t="s">
        <v>83</v>
      </c>
      <c r="F92" s="80" t="s">
        <v>84</v>
      </c>
      <c r="G92" s="80" t="s">
        <v>81</v>
      </c>
      <c r="H92" s="79"/>
      <c r="I92" s="80" t="s">
        <v>183</v>
      </c>
      <c r="J92" s="81">
        <v>3</v>
      </c>
      <c r="K92" s="82"/>
      <c r="L92" s="78" t="s">
        <v>86</v>
      </c>
      <c r="M92" s="84">
        <v>2</v>
      </c>
      <c r="N92" s="10"/>
      <c r="O92" s="10"/>
      <c r="P92" s="53"/>
    </row>
    <row r="93" spans="1:16" ht="21.95" customHeight="1">
      <c r="A93" s="79">
        <v>18</v>
      </c>
      <c r="B93" s="83" t="s">
        <v>153</v>
      </c>
      <c r="C93" s="80" t="s">
        <v>139</v>
      </c>
      <c r="D93" s="80" t="s">
        <v>67</v>
      </c>
      <c r="E93" s="80" t="s">
        <v>106</v>
      </c>
      <c r="F93" s="80" t="s">
        <v>80</v>
      </c>
      <c r="G93" s="80" t="s">
        <v>81</v>
      </c>
      <c r="H93" s="79" t="s">
        <v>85</v>
      </c>
      <c r="I93" s="80" t="s">
        <v>187</v>
      </c>
      <c r="J93" s="81">
        <v>3</v>
      </c>
      <c r="K93" s="82"/>
      <c r="L93" s="78" t="s">
        <v>82</v>
      </c>
      <c r="M93" s="84">
        <v>2</v>
      </c>
      <c r="N93" s="10"/>
      <c r="O93" s="10"/>
      <c r="P93" s="53"/>
    </row>
    <row r="94" spans="1:16" ht="21.95" customHeight="1">
      <c r="A94" s="79"/>
      <c r="B94" s="83" t="s">
        <v>153</v>
      </c>
      <c r="C94" s="80" t="s">
        <v>139</v>
      </c>
      <c r="D94" s="80" t="s">
        <v>67</v>
      </c>
      <c r="E94" s="80" t="s">
        <v>83</v>
      </c>
      <c r="F94" s="80" t="s">
        <v>84</v>
      </c>
      <c r="G94" s="80" t="s">
        <v>81</v>
      </c>
      <c r="H94" s="79"/>
      <c r="I94" s="80" t="s">
        <v>186</v>
      </c>
      <c r="J94" s="81">
        <v>3</v>
      </c>
      <c r="K94" s="82"/>
      <c r="L94" s="78" t="s">
        <v>86</v>
      </c>
      <c r="M94" s="84">
        <v>2</v>
      </c>
      <c r="N94" s="10"/>
      <c r="O94" s="10"/>
      <c r="P94" s="53"/>
    </row>
    <row r="95" spans="1:16" ht="21.95" customHeight="1">
      <c r="A95" s="79">
        <v>19</v>
      </c>
      <c r="B95" s="83" t="s">
        <v>154</v>
      </c>
      <c r="C95" s="80" t="s">
        <v>139</v>
      </c>
      <c r="D95" s="80" t="s">
        <v>67</v>
      </c>
      <c r="E95" s="80" t="s">
        <v>106</v>
      </c>
      <c r="F95" s="80" t="s">
        <v>80</v>
      </c>
      <c r="G95" s="80" t="s">
        <v>81</v>
      </c>
      <c r="H95" s="79" t="s">
        <v>85</v>
      </c>
      <c r="I95" s="80" t="s">
        <v>187</v>
      </c>
      <c r="J95" s="81">
        <v>3</v>
      </c>
      <c r="K95" s="82"/>
      <c r="L95" s="78" t="s">
        <v>82</v>
      </c>
      <c r="M95" s="84">
        <v>2</v>
      </c>
      <c r="N95" s="10"/>
      <c r="O95" s="10"/>
      <c r="P95" s="53"/>
    </row>
    <row r="96" spans="1:16" ht="21.95" customHeight="1">
      <c r="A96" s="79"/>
      <c r="B96" s="83" t="s">
        <v>154</v>
      </c>
      <c r="C96" s="80" t="s">
        <v>139</v>
      </c>
      <c r="D96" s="80" t="s">
        <v>67</v>
      </c>
      <c r="E96" s="80" t="s">
        <v>83</v>
      </c>
      <c r="F96" s="80" t="s">
        <v>84</v>
      </c>
      <c r="G96" s="80" t="s">
        <v>81</v>
      </c>
      <c r="H96" s="79"/>
      <c r="I96" s="80" t="s">
        <v>186</v>
      </c>
      <c r="J96" s="81">
        <v>3</v>
      </c>
      <c r="K96" s="82"/>
      <c r="L96" s="78" t="s">
        <v>86</v>
      </c>
      <c r="M96" s="84">
        <v>2</v>
      </c>
      <c r="N96" s="10"/>
      <c r="O96" s="10"/>
      <c r="P96" s="53"/>
    </row>
    <row r="97" spans="1:16" ht="21.95" customHeight="1">
      <c r="A97" s="79">
        <v>20</v>
      </c>
      <c r="B97" s="83" t="s">
        <v>155</v>
      </c>
      <c r="C97" s="80" t="s">
        <v>139</v>
      </c>
      <c r="D97" s="80" t="s">
        <v>67</v>
      </c>
      <c r="E97" s="80" t="s">
        <v>106</v>
      </c>
      <c r="F97" s="80" t="s">
        <v>80</v>
      </c>
      <c r="G97" s="80" t="s">
        <v>81</v>
      </c>
      <c r="H97" s="79" t="s">
        <v>85</v>
      </c>
      <c r="I97" s="80" t="s">
        <v>196</v>
      </c>
      <c r="J97" s="81">
        <v>3</v>
      </c>
      <c r="K97" s="82"/>
      <c r="L97" s="78" t="s">
        <v>82</v>
      </c>
      <c r="M97" s="84">
        <v>2</v>
      </c>
      <c r="N97" s="10"/>
      <c r="O97" s="10"/>
      <c r="P97" s="53"/>
    </row>
    <row r="98" spans="1:16" ht="21.95" customHeight="1">
      <c r="A98" s="79"/>
      <c r="B98" s="83" t="s">
        <v>155</v>
      </c>
      <c r="C98" s="80" t="s">
        <v>139</v>
      </c>
      <c r="D98" s="80" t="s">
        <v>67</v>
      </c>
      <c r="E98" s="80" t="s">
        <v>83</v>
      </c>
      <c r="F98" s="80" t="s">
        <v>84</v>
      </c>
      <c r="G98" s="80" t="s">
        <v>81</v>
      </c>
      <c r="H98" s="79"/>
      <c r="I98" s="80" t="s">
        <v>196</v>
      </c>
      <c r="J98" s="81">
        <v>3</v>
      </c>
      <c r="K98" s="82"/>
      <c r="L98" s="78" t="s">
        <v>86</v>
      </c>
      <c r="M98" s="84">
        <v>2</v>
      </c>
      <c r="N98" s="10"/>
      <c r="O98" s="10"/>
      <c r="P98" s="53"/>
    </row>
    <row r="99" spans="1:16" ht="21.95" customHeight="1">
      <c r="A99" s="79">
        <v>21</v>
      </c>
      <c r="B99" s="83" t="s">
        <v>156</v>
      </c>
      <c r="C99" s="80" t="s">
        <v>139</v>
      </c>
      <c r="D99" s="80" t="s">
        <v>67</v>
      </c>
      <c r="E99" s="80" t="s">
        <v>106</v>
      </c>
      <c r="F99" s="80" t="s">
        <v>80</v>
      </c>
      <c r="G99" s="80" t="s">
        <v>81</v>
      </c>
      <c r="H99" s="79" t="s">
        <v>85</v>
      </c>
      <c r="I99" s="80" t="s">
        <v>197</v>
      </c>
      <c r="J99" s="81">
        <v>3</v>
      </c>
      <c r="K99" s="82"/>
      <c r="L99" s="78" t="s">
        <v>82</v>
      </c>
      <c r="M99" s="84">
        <v>2</v>
      </c>
      <c r="N99" s="10"/>
      <c r="O99" s="10"/>
      <c r="P99" s="53"/>
    </row>
    <row r="100" spans="1:16" ht="21.95" customHeight="1">
      <c r="A100" s="79"/>
      <c r="B100" s="83" t="s">
        <v>156</v>
      </c>
      <c r="C100" s="80" t="s">
        <v>139</v>
      </c>
      <c r="D100" s="80" t="s">
        <v>67</v>
      </c>
      <c r="E100" s="80" t="s">
        <v>83</v>
      </c>
      <c r="F100" s="80" t="s">
        <v>84</v>
      </c>
      <c r="G100" s="80" t="s">
        <v>81</v>
      </c>
      <c r="H100" s="79"/>
      <c r="I100" s="80" t="s">
        <v>173</v>
      </c>
      <c r="J100" s="81">
        <v>3</v>
      </c>
      <c r="K100" s="82"/>
      <c r="L100" s="78" t="s">
        <v>86</v>
      </c>
      <c r="M100" s="84">
        <v>2</v>
      </c>
      <c r="N100" s="10"/>
      <c r="O100" s="10"/>
      <c r="P100" s="53"/>
    </row>
    <row r="101" spans="1:16" ht="21.95" customHeight="1">
      <c r="A101" s="79">
        <v>22</v>
      </c>
      <c r="B101" s="83" t="s">
        <v>157</v>
      </c>
      <c r="C101" s="80" t="s">
        <v>139</v>
      </c>
      <c r="D101" s="80" t="s">
        <v>67</v>
      </c>
      <c r="E101" s="80" t="s">
        <v>106</v>
      </c>
      <c r="F101" s="80" t="s">
        <v>80</v>
      </c>
      <c r="G101" s="80" t="s">
        <v>81</v>
      </c>
      <c r="H101" s="79" t="s">
        <v>85</v>
      </c>
      <c r="I101" s="80" t="s">
        <v>197</v>
      </c>
      <c r="J101" s="81">
        <v>3</v>
      </c>
      <c r="K101" s="82"/>
      <c r="L101" s="78" t="s">
        <v>82</v>
      </c>
      <c r="M101" s="84">
        <v>2</v>
      </c>
      <c r="N101" s="10"/>
      <c r="O101" s="10"/>
      <c r="P101" s="53"/>
    </row>
    <row r="102" spans="1:16" ht="21.95" customHeight="1">
      <c r="A102" s="79"/>
      <c r="B102" s="83" t="s">
        <v>157</v>
      </c>
      <c r="C102" s="80" t="s">
        <v>139</v>
      </c>
      <c r="D102" s="80" t="s">
        <v>67</v>
      </c>
      <c r="E102" s="80" t="s">
        <v>83</v>
      </c>
      <c r="F102" s="80" t="s">
        <v>84</v>
      </c>
      <c r="G102" s="80" t="s">
        <v>81</v>
      </c>
      <c r="H102" s="79"/>
      <c r="I102" s="80" t="s">
        <v>173</v>
      </c>
      <c r="J102" s="81">
        <v>3</v>
      </c>
      <c r="K102" s="82"/>
      <c r="L102" s="78" t="s">
        <v>86</v>
      </c>
      <c r="M102" s="84">
        <v>2</v>
      </c>
      <c r="N102" s="10"/>
      <c r="O102" s="10"/>
      <c r="P102" s="53"/>
    </row>
    <row r="103" spans="1:16" ht="21.95" customHeight="1">
      <c r="A103" s="79">
        <v>23</v>
      </c>
      <c r="B103" s="83" t="s">
        <v>158</v>
      </c>
      <c r="C103" s="80" t="s">
        <v>159</v>
      </c>
      <c r="D103" s="80" t="s">
        <v>67</v>
      </c>
      <c r="E103" s="80" t="s">
        <v>106</v>
      </c>
      <c r="F103" s="80" t="s">
        <v>80</v>
      </c>
      <c r="G103" s="80" t="s">
        <v>81</v>
      </c>
      <c r="H103" s="79" t="s">
        <v>85</v>
      </c>
      <c r="I103" s="80" t="s">
        <v>185</v>
      </c>
      <c r="J103" s="81">
        <v>3</v>
      </c>
      <c r="K103" s="82"/>
      <c r="L103" s="78" t="s">
        <v>82</v>
      </c>
      <c r="M103" s="84">
        <v>2</v>
      </c>
      <c r="N103" s="10"/>
      <c r="O103" s="10"/>
      <c r="P103" s="53"/>
    </row>
    <row r="104" spans="1:16" ht="21.95" customHeight="1">
      <c r="A104" s="79"/>
      <c r="B104" s="83" t="s">
        <v>158</v>
      </c>
      <c r="C104" s="80" t="s">
        <v>159</v>
      </c>
      <c r="D104" s="80" t="s">
        <v>67</v>
      </c>
      <c r="E104" s="80" t="s">
        <v>83</v>
      </c>
      <c r="F104" s="80" t="s">
        <v>84</v>
      </c>
      <c r="G104" s="80" t="s">
        <v>81</v>
      </c>
      <c r="H104" s="79"/>
      <c r="I104" s="80" t="s">
        <v>198</v>
      </c>
      <c r="J104" s="81">
        <v>3</v>
      </c>
      <c r="K104" s="82"/>
      <c r="L104" s="78" t="s">
        <v>86</v>
      </c>
      <c r="M104" s="84">
        <v>2</v>
      </c>
      <c r="N104" s="10"/>
      <c r="O104" s="10"/>
      <c r="P104" s="53"/>
    </row>
    <row r="105" spans="1:16" ht="21.95" customHeight="1">
      <c r="A105" s="79">
        <v>24</v>
      </c>
      <c r="B105" s="83" t="s">
        <v>160</v>
      </c>
      <c r="C105" s="80" t="s">
        <v>139</v>
      </c>
      <c r="D105" s="80" t="s">
        <v>67</v>
      </c>
      <c r="E105" s="80" t="s">
        <v>106</v>
      </c>
      <c r="F105" s="80" t="s">
        <v>80</v>
      </c>
      <c r="G105" s="80" t="s">
        <v>81</v>
      </c>
      <c r="H105" s="79" t="s">
        <v>85</v>
      </c>
      <c r="I105" s="80" t="s">
        <v>184</v>
      </c>
      <c r="J105" s="81">
        <v>3</v>
      </c>
      <c r="K105" s="82"/>
      <c r="L105" s="78" t="s">
        <v>82</v>
      </c>
      <c r="M105" s="84">
        <v>2</v>
      </c>
      <c r="N105" s="10"/>
      <c r="O105" s="10"/>
      <c r="P105" s="53"/>
    </row>
    <row r="106" spans="1:16" ht="21.95" customHeight="1">
      <c r="A106" s="79"/>
      <c r="B106" s="83" t="s">
        <v>160</v>
      </c>
      <c r="C106" s="80" t="s">
        <v>139</v>
      </c>
      <c r="D106" s="80" t="s">
        <v>67</v>
      </c>
      <c r="E106" s="80" t="s">
        <v>83</v>
      </c>
      <c r="F106" s="80" t="s">
        <v>84</v>
      </c>
      <c r="G106" s="80" t="s">
        <v>81</v>
      </c>
      <c r="H106" s="79"/>
      <c r="I106" s="80" t="s">
        <v>182</v>
      </c>
      <c r="J106" s="81">
        <v>3</v>
      </c>
      <c r="K106" s="82"/>
      <c r="L106" s="78" t="s">
        <v>86</v>
      </c>
      <c r="M106" s="84">
        <v>2</v>
      </c>
      <c r="N106" s="10"/>
      <c r="O106" s="10"/>
      <c r="P106" s="53"/>
    </row>
    <row r="107" spans="1:16" ht="21.95" customHeight="1">
      <c r="A107" s="79">
        <v>25</v>
      </c>
      <c r="B107" s="83" t="s">
        <v>161</v>
      </c>
      <c r="C107" s="80" t="s">
        <v>139</v>
      </c>
      <c r="D107" s="80" t="s">
        <v>67</v>
      </c>
      <c r="E107" s="80" t="s">
        <v>106</v>
      </c>
      <c r="F107" s="80" t="s">
        <v>80</v>
      </c>
      <c r="G107" s="80" t="s">
        <v>81</v>
      </c>
      <c r="H107" s="79" t="s">
        <v>85</v>
      </c>
      <c r="I107" s="80" t="s">
        <v>185</v>
      </c>
      <c r="J107" s="81">
        <v>3</v>
      </c>
      <c r="K107" s="82"/>
      <c r="L107" s="78" t="s">
        <v>82</v>
      </c>
      <c r="M107" s="84">
        <v>2</v>
      </c>
    </row>
    <row r="108" spans="1:16" ht="21.95" customHeight="1">
      <c r="A108" s="79"/>
      <c r="B108" s="83" t="s">
        <v>161</v>
      </c>
      <c r="C108" s="80" t="s">
        <v>139</v>
      </c>
      <c r="D108" s="80" t="s">
        <v>67</v>
      </c>
      <c r="E108" s="80" t="s">
        <v>83</v>
      </c>
      <c r="F108" s="80" t="s">
        <v>84</v>
      </c>
      <c r="G108" s="80" t="s">
        <v>81</v>
      </c>
      <c r="H108" s="79"/>
      <c r="I108" s="80" t="s">
        <v>185</v>
      </c>
      <c r="J108" s="81">
        <v>3</v>
      </c>
      <c r="K108" s="82"/>
      <c r="L108" s="78" t="s">
        <v>86</v>
      </c>
      <c r="M108" s="84">
        <v>2</v>
      </c>
    </row>
    <row r="109" spans="1:16" ht="21.95" customHeight="1">
      <c r="A109" s="79">
        <v>26</v>
      </c>
      <c r="B109" s="83" t="s">
        <v>162</v>
      </c>
      <c r="C109" s="80" t="s">
        <v>139</v>
      </c>
      <c r="D109" s="80" t="s">
        <v>67</v>
      </c>
      <c r="E109" s="80" t="s">
        <v>106</v>
      </c>
      <c r="F109" s="80" t="s">
        <v>80</v>
      </c>
      <c r="G109" s="80" t="s">
        <v>81</v>
      </c>
      <c r="H109" s="79" t="s">
        <v>85</v>
      </c>
      <c r="I109" s="80" t="s">
        <v>171</v>
      </c>
      <c r="J109" s="81">
        <v>3</v>
      </c>
      <c r="K109" s="82"/>
      <c r="L109" s="78" t="s">
        <v>82</v>
      </c>
      <c r="M109" s="84">
        <v>2</v>
      </c>
    </row>
    <row r="110" spans="1:16" ht="21.95" customHeight="1">
      <c r="A110" s="79"/>
      <c r="B110" s="83" t="s">
        <v>162</v>
      </c>
      <c r="C110" s="80" t="s">
        <v>139</v>
      </c>
      <c r="D110" s="80" t="s">
        <v>67</v>
      </c>
      <c r="E110" s="80" t="s">
        <v>83</v>
      </c>
      <c r="F110" s="80" t="s">
        <v>84</v>
      </c>
      <c r="G110" s="80" t="s">
        <v>81</v>
      </c>
      <c r="H110" s="79"/>
      <c r="I110" s="80" t="s">
        <v>172</v>
      </c>
      <c r="J110" s="81">
        <v>3</v>
      </c>
      <c r="K110" s="82"/>
      <c r="L110" s="78" t="s">
        <v>86</v>
      </c>
      <c r="M110" s="84">
        <v>2</v>
      </c>
    </row>
    <row r="111" spans="1:16" ht="21.95" customHeight="1">
      <c r="A111" s="79">
        <v>27</v>
      </c>
      <c r="B111" s="83" t="s">
        <v>163</v>
      </c>
      <c r="C111" s="80" t="s">
        <v>139</v>
      </c>
      <c r="D111" s="80" t="s">
        <v>67</v>
      </c>
      <c r="E111" s="80" t="s">
        <v>106</v>
      </c>
      <c r="F111" s="80" t="s">
        <v>80</v>
      </c>
      <c r="G111" s="80" t="s">
        <v>81</v>
      </c>
      <c r="H111" s="79" t="s">
        <v>85</v>
      </c>
      <c r="I111" s="80" t="s">
        <v>192</v>
      </c>
      <c r="J111" s="81">
        <v>3</v>
      </c>
      <c r="K111" s="82"/>
      <c r="L111" s="78" t="s">
        <v>82</v>
      </c>
      <c r="M111" s="84">
        <v>2</v>
      </c>
    </row>
    <row r="112" spans="1:16" ht="21.95" customHeight="1">
      <c r="A112" s="79"/>
      <c r="B112" s="83" t="s">
        <v>163</v>
      </c>
      <c r="C112" s="80" t="s">
        <v>139</v>
      </c>
      <c r="D112" s="80" t="s">
        <v>67</v>
      </c>
      <c r="E112" s="80" t="s">
        <v>83</v>
      </c>
      <c r="F112" s="80" t="s">
        <v>84</v>
      </c>
      <c r="G112" s="80" t="s">
        <v>81</v>
      </c>
      <c r="H112" s="79"/>
      <c r="I112" s="80" t="s">
        <v>199</v>
      </c>
      <c r="J112" s="81">
        <v>3</v>
      </c>
      <c r="K112" s="82"/>
      <c r="L112" s="78" t="s">
        <v>86</v>
      </c>
      <c r="M112" s="84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7:D1505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6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1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/>
  <cols>
    <col min="1" max="1" width="3.140625" style="22" customWidth="1"/>
    <col min="2" max="2" width="19.140625" style="22" customWidth="1"/>
    <col min="3" max="3" width="10.42578125" style="22" customWidth="1"/>
    <col min="4" max="4" width="8.28515625" style="22" customWidth="1"/>
    <col min="5" max="5" width="28.42578125" style="22" customWidth="1"/>
    <col min="6" max="6" width="8.7109375" style="22" customWidth="1"/>
    <col min="7" max="7" width="1.42578125" style="22" customWidth="1"/>
    <col min="8" max="8" width="12.28515625" style="22" customWidth="1"/>
    <col min="9" max="9" width="9.7109375" style="22" customWidth="1"/>
    <col min="10" max="10" width="7.42578125" style="30" customWidth="1"/>
    <col min="11" max="11" width="8.42578125" style="22" customWidth="1"/>
    <col min="12" max="12" width="9.28515625" style="22" customWidth="1"/>
    <col min="13" max="13" width="7" style="22" customWidth="1"/>
    <col min="14" max="14" width="0.85546875" style="22" customWidth="1"/>
    <col min="15" max="15" width="5.140625" style="26" customWidth="1"/>
    <col min="16" max="16384" width="9" style="22"/>
  </cols>
  <sheetData>
    <row r="1" spans="1:17" s="13" customFormat="1" ht="36.75" customHeight="1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93"/>
      <c r="O1" s="24"/>
      <c r="P1" s="11"/>
      <c r="Q1" s="12"/>
    </row>
    <row r="2" spans="1:17" s="13" customFormat="1" ht="24.75" customHeight="1">
      <c r="A2" s="7"/>
      <c r="B2" s="5"/>
      <c r="C2" s="32" t="s">
        <v>7</v>
      </c>
      <c r="D2" s="148" t="str">
        <f>เก็บข้อมูลHRD!C2</f>
        <v>สำนักงานปศุสัตว์จังหวัดตาก</v>
      </c>
      <c r="E2" s="148"/>
      <c r="F2" s="148"/>
      <c r="G2" s="148"/>
      <c r="H2" s="148"/>
      <c r="I2" s="148"/>
      <c r="J2" s="149" t="s">
        <v>75</v>
      </c>
      <c r="K2" s="149"/>
      <c r="L2" s="148" t="str">
        <f>เก็บข้อมูลHRD!J4</f>
        <v>นางอรุณรัตน์  อินนะไชย</v>
      </c>
      <c r="M2" s="148"/>
      <c r="N2" s="94"/>
      <c r="O2" s="23"/>
    </row>
    <row r="3" spans="1:17" s="13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>
      <c r="A4" s="8"/>
      <c r="B4" s="143" t="s">
        <v>46</v>
      </c>
      <c r="C4" s="144"/>
      <c r="D4" s="123">
        <f>เก็บข้อมูลHRD!D4</f>
        <v>26</v>
      </c>
      <c r="E4" s="33" t="s">
        <v>53</v>
      </c>
      <c r="F4" s="123">
        <f>เก็บข้อมูลHRD!F4</f>
        <v>27</v>
      </c>
      <c r="G4" s="34"/>
      <c r="H4" s="35" t="s">
        <v>47</v>
      </c>
      <c r="I4" s="145">
        <f>เก็บข้อมูลHRD!H4</f>
        <v>2567</v>
      </c>
      <c r="J4" s="146"/>
      <c r="K4" s="147" t="s">
        <v>45</v>
      </c>
      <c r="L4" s="147"/>
      <c r="M4" s="36" t="str">
        <f>เก็บข้อมูลHRD!L4:M4</f>
        <v>27 ก.ย.67</v>
      </c>
      <c r="N4" s="95"/>
      <c r="O4" s="25"/>
      <c r="P4" s="20"/>
    </row>
    <row r="5" spans="1:17" s="28" customFormat="1" ht="5.25" customHeight="1">
      <c r="A5" s="9"/>
      <c r="B5" s="140"/>
      <c r="C5" s="140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>
      <c r="A6" s="159" t="s">
        <v>13</v>
      </c>
      <c r="B6" s="156" t="s">
        <v>34</v>
      </c>
      <c r="C6" s="157"/>
      <c r="D6" s="157"/>
      <c r="E6" s="157"/>
      <c r="F6" s="158"/>
      <c r="G6" s="37"/>
      <c r="H6" s="134" t="s">
        <v>32</v>
      </c>
      <c r="I6" s="134"/>
      <c r="J6" s="134"/>
      <c r="K6" s="133" t="s">
        <v>33</v>
      </c>
      <c r="L6" s="133"/>
      <c r="M6" s="133"/>
      <c r="N6" s="96"/>
      <c r="O6" s="21"/>
      <c r="P6" s="27"/>
      <c r="Q6" s="27"/>
    </row>
    <row r="7" spans="1:17" ht="24.95" customHeight="1">
      <c r="A7" s="160"/>
      <c r="B7" s="173" t="s">
        <v>51</v>
      </c>
      <c r="C7" s="174"/>
      <c r="D7" s="175"/>
      <c r="E7" s="171" t="s">
        <v>67</v>
      </c>
      <c r="F7" s="171"/>
      <c r="G7" s="40"/>
      <c r="H7" s="138" t="s">
        <v>15</v>
      </c>
      <c r="I7" s="138"/>
      <c r="J7" s="41">
        <f>COUNTIF(เก็บข้อมูลHRD!F7:F2012,"ความรู้/ทักษะเฉพาะทางในสายงาน")</f>
        <v>0</v>
      </c>
      <c r="K7" s="135" t="s">
        <v>48</v>
      </c>
      <c r="L7" s="135"/>
      <c r="M7" s="42">
        <f>COUNTIF(เก็บข้อมูลHRD!G7:G2012,"อบรมกับหน่วยงานนอกกรมฯ")</f>
        <v>0</v>
      </c>
      <c r="N7" s="98"/>
    </row>
    <row r="8" spans="1:17" ht="24.95" customHeight="1">
      <c r="A8" s="160"/>
      <c r="B8" s="153" t="s">
        <v>8</v>
      </c>
      <c r="C8" s="153"/>
      <c r="D8" s="38">
        <f t="array" ref="D8">COUNTIFS(เก็บข้อมูลHRD!D7:D2012,"ข้าราชการ",เก็บข้อมูลHRD!M7:M2012,"1")</f>
        <v>0</v>
      </c>
      <c r="E8" s="39" t="s">
        <v>10</v>
      </c>
      <c r="F8" s="38">
        <f t="array" ref="F8">COUNTIFS(เก็บข้อมูลHRD!D7:D2012,"พนักงานราชการ",เก็บข้อมูลHRD!M7:M2012,"1")</f>
        <v>0</v>
      </c>
      <c r="G8" s="40"/>
      <c r="H8" s="138" t="s">
        <v>16</v>
      </c>
      <c r="I8" s="138"/>
      <c r="J8" s="41">
        <f>COUNTIF(เก็บข้อมูลHRD!F7:F2012,"ภาษา")</f>
        <v>0</v>
      </c>
      <c r="K8" s="150" t="s">
        <v>40</v>
      </c>
      <c r="L8" s="150"/>
      <c r="M8" s="42">
        <f>COUNTIF(เก็บข้อมูลHRD!G7:G2012,"อบรมกับหน่วยงานในกรมฯ")</f>
        <v>0</v>
      </c>
      <c r="N8" s="98"/>
      <c r="P8" s="29"/>
    </row>
    <row r="9" spans="1:17" ht="24.95" customHeight="1">
      <c r="A9" s="160"/>
      <c r="B9" s="153" t="s">
        <v>9</v>
      </c>
      <c r="C9" s="153"/>
      <c r="D9" s="43">
        <f t="array" ref="D9">SUMPRODUCT(IF(เก็บข้อมูลHRD!D7:D2012="ข้าราชการ",IF(เก็บข้อมูลHRD!B7:B2012&lt;&gt;"",IF(เก็บข้อมูลHRD!M7:M2012=1,1/COUNTIFS(เก็บข้อมูลHRD!B7:B2012,เก็บข้อมูลHRD!B7:B2012,เก็บข้อมูลHRD!D7:D2012,"ข้าราชการ",เก็บข้อมูลHRD!B7:B2012,"&lt;&gt;",เก็บข้อมูลHRD!M7:M2012,"=1")))))</f>
        <v>0</v>
      </c>
      <c r="E9" s="39" t="s">
        <v>11</v>
      </c>
      <c r="F9" s="38">
        <f t="array" ref="F9">SUMPRODUCT(IF(เก็บข้อมูลHRD!D7:D2012="พนักงานราชการ",IF(เก็บข้อมูลHRD!B7:B2012&lt;&gt;"",IF(เก็บข้อมูลHRD!M7:M2012=1,1/COUNTIFS(เก็บข้อมูลHRD!B7:B2012,เก็บข้อมูลHRD!B7:B2012,เก็บข้อมูลHRD!D7:D2012,"พนักงานราชการ",เก็บข้อมูลHRD!B7:B2012,"&lt;&gt;",เก็บข้อมูลHRD!M7:M2012,"=1")))))</f>
        <v>0</v>
      </c>
      <c r="G9" s="45"/>
      <c r="H9" s="138" t="s">
        <v>17</v>
      </c>
      <c r="I9" s="138"/>
      <c r="J9" s="41">
        <f>COUNTIF(เก็บข้อมูลHRD!F7:F2012,"ภาวะผู้นำ/คุณธรรม/จริยธรรม")</f>
        <v>0</v>
      </c>
      <c r="K9" s="135" t="s">
        <v>49</v>
      </c>
      <c r="L9" s="135"/>
      <c r="M9" s="42">
        <f>COUNTIF(เก็บข้อมูลHRD!G7:G2012,"e-Learning")</f>
        <v>106</v>
      </c>
      <c r="N9" s="98"/>
    </row>
    <row r="10" spans="1:17" ht="24.95" customHeight="1">
      <c r="A10" s="161"/>
      <c r="B10" s="153" t="s">
        <v>76</v>
      </c>
      <c r="C10" s="153"/>
      <c r="D10" s="44">
        <f t="array" ref="D10">D9/D4*100</f>
        <v>0</v>
      </c>
      <c r="E10" s="39" t="s">
        <v>77</v>
      </c>
      <c r="F10" s="44">
        <f t="array" ref="F10">F9/F4*100</f>
        <v>0</v>
      </c>
      <c r="G10" s="46"/>
      <c r="H10" s="138" t="s">
        <v>18</v>
      </c>
      <c r="I10" s="138"/>
      <c r="J10" s="41">
        <f t="array" ref="J10">COUNTIF(เก็บข้อมูลHRD!F7:F1012,"จิตอาสา/บริการ")</f>
        <v>0</v>
      </c>
      <c r="K10" s="135" t="s">
        <v>23</v>
      </c>
      <c r="L10" s="135"/>
      <c r="M10" s="42">
        <f>COUNTIF(เก็บข้อมูลHRD!G7:G2012,"ชุมชนนักปฏิบัติ(CoP)")</f>
        <v>0</v>
      </c>
      <c r="N10" s="98"/>
    </row>
    <row r="11" spans="1:17" ht="24.95" customHeight="1">
      <c r="A11" s="168" t="s">
        <v>14</v>
      </c>
      <c r="B11" s="165" t="s">
        <v>35</v>
      </c>
      <c r="C11" s="166"/>
      <c r="D11" s="166"/>
      <c r="E11" s="166"/>
      <c r="F11" s="167"/>
      <c r="G11" s="40"/>
      <c r="H11" s="138" t="s">
        <v>19</v>
      </c>
      <c r="I11" s="138"/>
      <c r="J11" s="41">
        <f>COUNTIF(เก็บข้อมูลHRD!F7:F2012,"ความรับผิดชอบ/ซื่อสัตย์สุจริต")</f>
        <v>0</v>
      </c>
      <c r="K11" s="135" t="s">
        <v>26</v>
      </c>
      <c r="L11" s="135"/>
      <c r="M11" s="42">
        <f>COUNTIF(เก็บข้อมูลHRD!G7:G2012,"สอนงาน")</f>
        <v>0</v>
      </c>
      <c r="N11" s="98"/>
    </row>
    <row r="12" spans="1:17" ht="24.95" customHeight="1">
      <c r="A12" s="169"/>
      <c r="B12" s="162" t="s">
        <v>51</v>
      </c>
      <c r="C12" s="163"/>
      <c r="D12" s="164"/>
      <c r="E12" s="172" t="s">
        <v>67</v>
      </c>
      <c r="F12" s="172"/>
      <c r="G12" s="40"/>
      <c r="H12" s="138" t="s">
        <v>20</v>
      </c>
      <c r="I12" s="138"/>
      <c r="J12" s="41">
        <f>COUNTIF(เก็บข้อมูลHRD!F7:F2012,"ทำงานเป็นทีม")</f>
        <v>0</v>
      </c>
      <c r="K12" s="135" t="s">
        <v>27</v>
      </c>
      <c r="L12" s="135"/>
      <c r="M12" s="42">
        <f>COUNTIF(เก็บข้อมูลHRD!G7:G2012,"มอบหมายงาน")</f>
        <v>0</v>
      </c>
      <c r="N12" s="98"/>
    </row>
    <row r="13" spans="1:17" ht="24.95" customHeight="1">
      <c r="A13" s="169"/>
      <c r="B13" s="137" t="s">
        <v>8</v>
      </c>
      <c r="C13" s="137"/>
      <c r="D13" s="38">
        <f t="array" ref="D13">COUNTIFS(เก็บข้อมูลHRD!D7:D2012,"ข้าราชการ",เก็บข้อมูลHRD!M7:M2012,"2")</f>
        <v>52</v>
      </c>
      <c r="E13" s="39" t="s">
        <v>10</v>
      </c>
      <c r="F13" s="38">
        <f t="array" ref="F13">COUNTIFS(เก็บข้อมูลHRD!D7:D2012,"พนักงานราชการ",เก็บข้อมูลHRD!M7:M2012,"2")</f>
        <v>54</v>
      </c>
      <c r="G13" s="45"/>
      <c r="H13" s="138" t="s">
        <v>24</v>
      </c>
      <c r="I13" s="138"/>
      <c r="J13" s="41">
        <f>COUNTIF(เก็บข้อมูลHRD!F7:F2012,"คิดค้น/ใช้นวัตกรรมใหม่ๆ")</f>
        <v>0</v>
      </c>
      <c r="K13" s="135" t="s">
        <v>28</v>
      </c>
      <c r="L13" s="135"/>
      <c r="M13" s="42">
        <f>COUNTIF(เก็บข้อมูลHRD!G7:G2012,"ดูงานนอกสถานที่")</f>
        <v>0</v>
      </c>
      <c r="N13" s="98"/>
      <c r="Q13" s="22" t="s">
        <v>57</v>
      </c>
    </row>
    <row r="14" spans="1:17" ht="24.95" customHeight="1">
      <c r="A14" s="169"/>
      <c r="B14" s="137" t="s">
        <v>9</v>
      </c>
      <c r="C14" s="137"/>
      <c r="D14" s="38">
        <f t="array" ref="D14">SUMPRODUCT(IF(เก็บข้อมูลHRD!D7:D2012="ข้าราชการ",IF(เก็บข้อมูลHRD!B7:B2012&lt;&gt;"",IF(เก็บข้อมูลHRD!M7:M2012=2,1/COUNTIFS(เก็บข้อมูลHRD!B7:B2012,เก็บข้อมูลHRD!B7:B2012,เก็บข้อมูลHRD!D7:D2012,"ข้าราชการ",เก็บข้อมูลHRD!B7:B2012,"&lt;&gt;",เก็บข้อมูลHRD!M7:M2012,"=2")))))</f>
        <v>26</v>
      </c>
      <c r="E14" s="39" t="s">
        <v>11</v>
      </c>
      <c r="F14" s="38">
        <f t="array" ref="F14">SUMPRODUCT(IF(เก็บข้อมูลHRD!D7:D2012="พนักงานราชการ",IF(เก็บข้อมูลHRD!B7:B2012&lt;&gt;"",IF(เก็บข้อมูลHRD!M7:M2012=2,1/COUNTIFS(เก็บข้อมูลHRD!B7:B2012,เก็บข้อมูลHRD!B7:B2012,เก็บข้อมูลHRD!D7:D2012,"พนักงานราชการ",เก็บข้อมูลHRD!B7:B2012,"&lt;&gt;",เก็บข้อมูลHRD!M7:M2012,"=2")))))</f>
        <v>27</v>
      </c>
      <c r="G14" s="46"/>
      <c r="H14" s="138" t="s">
        <v>25</v>
      </c>
      <c r="I14" s="138"/>
      <c r="J14" s="41">
        <f>COUNTIF(เก็บข้อมูลHRD!F7:F2012,"กฎหมาย/กฎระเบียบฯ")</f>
        <v>0</v>
      </c>
      <c r="K14" s="135" t="s">
        <v>29</v>
      </c>
      <c r="L14" s="135"/>
      <c r="M14" s="42">
        <f>COUNTIF(เก็บข้อมูลHRD!G7:G2012,"หมุนเวียนงาน")</f>
        <v>0</v>
      </c>
      <c r="N14" s="98"/>
    </row>
    <row r="15" spans="1:17" ht="24.95" customHeight="1">
      <c r="A15" s="170"/>
      <c r="B15" s="137" t="s">
        <v>76</v>
      </c>
      <c r="C15" s="137"/>
      <c r="D15" s="44">
        <f>D14/D4*100</f>
        <v>100</v>
      </c>
      <c r="E15" s="39" t="s">
        <v>77</v>
      </c>
      <c r="F15" s="44">
        <f>F14/F4*100</f>
        <v>100</v>
      </c>
      <c r="G15" s="40"/>
      <c r="H15" s="138" t="s">
        <v>21</v>
      </c>
      <c r="I15" s="138"/>
      <c r="J15" s="41">
        <f>COUNTIF(เก็บข้อมูลHRD!F7:F2012,"การใช้เทคโนโลยี")</f>
        <v>53</v>
      </c>
      <c r="K15" s="135" t="s">
        <v>30</v>
      </c>
      <c r="L15" s="135"/>
      <c r="M15" s="42">
        <f>COUNTIF(เก็บข้อมูลHRD!G7:G2012,"เรียนรู้ด้วยตนเอง")</f>
        <v>0</v>
      </c>
      <c r="N15" s="98"/>
    </row>
    <row r="16" spans="1:17" ht="24.95" customHeight="1">
      <c r="A16" s="180" t="s">
        <v>12</v>
      </c>
      <c r="B16" s="154" t="s">
        <v>36</v>
      </c>
      <c r="C16" s="154"/>
      <c r="D16" s="154"/>
      <c r="E16" s="154"/>
      <c r="F16" s="155"/>
      <c r="G16" s="40"/>
      <c r="H16" s="138" t="s">
        <v>22</v>
      </c>
      <c r="I16" s="138"/>
      <c r="J16" s="41">
        <f>COUNTIF(เก็บข้อมูลHRD!F7:F2012,"ทักษะการคิด")</f>
        <v>0</v>
      </c>
      <c r="K16" s="135" t="s">
        <v>31</v>
      </c>
      <c r="L16" s="135"/>
      <c r="M16" s="42">
        <f>COUNTIF(เก็บข้อมูลHRD!G7:G2012,"อื่นๆ")</f>
        <v>0</v>
      </c>
      <c r="N16" s="98"/>
    </row>
    <row r="17" spans="1:18" ht="23.25" customHeight="1">
      <c r="A17" s="180"/>
      <c r="B17" s="154" t="s">
        <v>51</v>
      </c>
      <c r="C17" s="154"/>
      <c r="D17" s="155"/>
      <c r="E17" s="181" t="s">
        <v>67</v>
      </c>
      <c r="F17" s="181"/>
      <c r="G17" s="45"/>
      <c r="H17" s="136" t="s">
        <v>52</v>
      </c>
      <c r="I17" s="136"/>
      <c r="J17" s="106">
        <f>SUM(J7:J16)</f>
        <v>53</v>
      </c>
      <c r="K17" s="136" t="s">
        <v>52</v>
      </c>
      <c r="L17" s="136"/>
      <c r="M17" s="107">
        <f>SUM(M7:M16)</f>
        <v>106</v>
      </c>
      <c r="N17" s="98"/>
    </row>
    <row r="18" spans="1:18" ht="24.95" customHeight="1">
      <c r="A18" s="180"/>
      <c r="B18" s="139" t="s">
        <v>8</v>
      </c>
      <c r="C18" s="137"/>
      <c r="D18" s="38">
        <f>COUNTIF(เก็บข้อมูลHRD!D7:D2012,"ข้าราชการ")</f>
        <v>52</v>
      </c>
      <c r="E18" s="39" t="s">
        <v>10</v>
      </c>
      <c r="F18" s="38">
        <f t="array" ref="F18">COUNTIF(เก็บข้อมูลHRD!D7:D2012,"พนักงานราชการ")</f>
        <v>54</v>
      </c>
      <c r="G18" s="46"/>
      <c r="H18" s="177" t="s">
        <v>68</v>
      </c>
      <c r="I18" s="178"/>
      <c r="J18" s="178"/>
      <c r="K18" s="178"/>
      <c r="L18" s="178"/>
      <c r="M18" s="178"/>
      <c r="N18" s="46"/>
    </row>
    <row r="19" spans="1:18" ht="28.5" customHeight="1">
      <c r="A19" s="180"/>
      <c r="B19" s="139" t="s">
        <v>9</v>
      </c>
      <c r="C19" s="137"/>
      <c r="D19" s="38">
        <f t="array" ref="D19">SUMPRODUCT(IF(เก็บข้อมูลHRD!D7:D2012="ข้าราชการ",IF(เก็บข้อมูลHRD!B7:B2012&lt;&gt;"",1/COUNTIFS(เก็บข้อมูลHRD!B7:B2012,เก็บข้อมูลHRD!B7:B2012,เก็บข้อมูลHRD!D7:D2012,"ข้าราชการ",เก็บข้อมูลHRD!B7:B2012,"&lt;&gt;"))))</f>
        <v>26</v>
      </c>
      <c r="E19" s="39" t="s">
        <v>11</v>
      </c>
      <c r="F19" s="38">
        <f t="array" ref="F19">SUMPRODUCT(IF(เก็บข้อมูลHRD!D7:D2012="พนักงานราชการ",IF(เก็บข้อมูลHRD!B7:B2012&lt;&gt;"",1/COUNTIFS(เก็บข้อมูลHRD!B7:B2012,เก็บข้อมูลHRD!B7:B2012,เก็บข้อมูลHRD!D7:D2012,"พนักงานราชการ",เก็บข้อมูลHRD!B7:B2012,"&lt;&gt;"))))</f>
        <v>27</v>
      </c>
      <c r="G19" s="45"/>
      <c r="H19" s="179"/>
      <c r="I19" s="179"/>
      <c r="J19" s="179"/>
      <c r="K19" s="179"/>
      <c r="L19" s="179"/>
      <c r="M19" s="179"/>
      <c r="N19" s="97"/>
    </row>
    <row r="20" spans="1:18" ht="24.95" customHeight="1">
      <c r="A20" s="180"/>
      <c r="B20" s="139" t="s">
        <v>76</v>
      </c>
      <c r="C20" s="137"/>
      <c r="D20" s="44">
        <f>D19/D4*100</f>
        <v>100</v>
      </c>
      <c r="E20" s="39" t="s">
        <v>77</v>
      </c>
      <c r="F20" s="44">
        <f>F19/F4*100</f>
        <v>100</v>
      </c>
      <c r="G20" s="46"/>
      <c r="H20" s="179"/>
      <c r="I20" s="179"/>
      <c r="J20" s="179"/>
      <c r="K20" s="179"/>
      <c r="L20" s="179"/>
      <c r="M20" s="179"/>
      <c r="N20" s="51"/>
    </row>
    <row r="21" spans="1:18" ht="25.5" customHeight="1">
      <c r="A21" s="180"/>
      <c r="B21" s="151" t="s">
        <v>39</v>
      </c>
      <c r="C21" s="151"/>
      <c r="D21" s="151"/>
      <c r="E21" s="151"/>
      <c r="F21" s="152"/>
      <c r="G21" s="124"/>
      <c r="H21" s="179"/>
      <c r="I21" s="179"/>
      <c r="J21" s="179"/>
      <c r="K21" s="179"/>
      <c r="L21" s="179"/>
      <c r="M21" s="179"/>
      <c r="N21" s="51"/>
      <c r="R21" s="22" t="s">
        <v>57</v>
      </c>
    </row>
    <row r="22" spans="1:18" ht="24" customHeight="1">
      <c r="A22" s="180"/>
      <c r="B22" s="182" t="s">
        <v>38</v>
      </c>
      <c r="C22" s="183"/>
      <c r="D22" s="47">
        <f t="array" ref="D22">SUMPRODUCT(IF(เก็บข้อมูลHRD!L7:L2012="มี",IF(เก็บข้อมูลHRD!B7:B2012&lt;&gt;"",1/COUNTIFS(เก็บข้อมูลHRD!B7:B2012,เก็บข้อมูลHRD!B7:B2012,เก็บข้อมูลHRD!L7:L2012,"มี",เก็บข้อมูลHRD!B7:B2012,"&lt;&gt;"))))</f>
        <v>0</v>
      </c>
      <c r="E22" s="39" t="s">
        <v>37</v>
      </c>
      <c r="F22" s="44">
        <f t="array" ref="F22">(D22/SUMPRODUCT((เก็บข้อมูลHRD!B7:B2012&lt;&gt;"")/COUNTIF(เก็บข้อมูลHRD!B7:B2012,เก็บข้อมูลHRD!B7:B2012&amp;"")))*100</f>
        <v>0</v>
      </c>
      <c r="G22" s="125"/>
      <c r="H22" s="179"/>
      <c r="I22" s="179"/>
      <c r="J22" s="179"/>
      <c r="K22" s="179"/>
      <c r="L22" s="179"/>
      <c r="M22" s="179"/>
      <c r="N22" s="51"/>
    </row>
    <row r="23" spans="1:18" ht="24">
      <c r="A23" s="180"/>
      <c r="B23" s="151" t="s">
        <v>41</v>
      </c>
      <c r="C23" s="151"/>
      <c r="D23" s="151"/>
      <c r="E23" s="151"/>
      <c r="F23" s="152"/>
      <c r="G23" s="125"/>
      <c r="H23" s="179"/>
      <c r="I23" s="179"/>
      <c r="J23" s="179"/>
      <c r="K23" s="179"/>
      <c r="L23" s="179"/>
      <c r="M23" s="179"/>
      <c r="N23" s="125"/>
    </row>
    <row r="24" spans="1:18" ht="21.75" customHeight="1">
      <c r="A24" s="180"/>
      <c r="B24" s="182" t="s">
        <v>42</v>
      </c>
      <c r="C24" s="183"/>
      <c r="D24" s="48">
        <f t="array" ref="D24">SUM(เก็บข้อมูลHRD!K7:K2012)</f>
        <v>0</v>
      </c>
      <c r="E24" s="49" t="s">
        <v>58</v>
      </c>
      <c r="F24" s="50" t="e">
        <f t="array" ref="F24">AVERAGEIF(เก็บข้อมูลHRD!K7:K2012,"&lt;&gt;0")</f>
        <v>#DIV/0!</v>
      </c>
      <c r="G24" s="125"/>
      <c r="H24" s="176" t="s">
        <v>61</v>
      </c>
      <c r="I24" s="176"/>
      <c r="J24" s="176"/>
      <c r="K24" s="176"/>
      <c r="L24" s="176"/>
      <c r="M24" s="125"/>
      <c r="N24" s="125"/>
    </row>
    <row r="25" spans="1:18">
      <c r="B25" s="132"/>
      <c r="C25" s="132"/>
      <c r="D25" s="132"/>
      <c r="E25" s="132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B7" sqref="B7"/>
    </sheetView>
  </sheetViews>
  <sheetFormatPr defaultColWidth="9" defaultRowHeight="26.25"/>
  <cols>
    <col min="1" max="1" width="10.42578125" style="116" customWidth="1"/>
    <col min="2" max="2" width="42" style="117" customWidth="1"/>
    <col min="3" max="3" width="37.5703125" style="118" customWidth="1"/>
    <col min="4" max="4" width="44.7109375" style="116" customWidth="1"/>
    <col min="5" max="16384" width="9" style="99"/>
  </cols>
  <sheetData>
    <row r="1" spans="1:4" ht="36">
      <c r="A1" s="185" t="s">
        <v>64</v>
      </c>
      <c r="B1" s="185"/>
      <c r="C1" s="185"/>
      <c r="D1" s="185"/>
    </row>
    <row r="2" spans="1:4" ht="92.25" customHeight="1">
      <c r="A2" s="184" t="s">
        <v>74</v>
      </c>
      <c r="B2" s="184"/>
      <c r="C2" s="184"/>
      <c r="D2" s="184"/>
    </row>
    <row r="3" spans="1:4" ht="186.75" customHeight="1">
      <c r="A3" s="184" t="s">
        <v>70</v>
      </c>
      <c r="B3" s="184"/>
      <c r="C3" s="184"/>
      <c r="D3" s="184"/>
    </row>
    <row r="4" spans="1:4" s="103" customFormat="1" ht="52.5">
      <c r="A4" s="100" t="s">
        <v>56</v>
      </c>
      <c r="B4" s="101" t="s">
        <v>62</v>
      </c>
      <c r="C4" s="102" t="s">
        <v>1</v>
      </c>
      <c r="D4" s="104" t="s">
        <v>65</v>
      </c>
    </row>
    <row r="5" spans="1:4">
      <c r="A5" s="112">
        <v>1</v>
      </c>
      <c r="B5" s="113"/>
      <c r="C5" s="114"/>
      <c r="D5" s="115" t="str">
        <f>IF(COUNTIF(เก็บข้อมูลHRD!$B$7:$B$2012,B5),"ได้รับการพัฒนาแล้ว",IF(B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" spans="1:4">
      <c r="A6" s="112">
        <v>2</v>
      </c>
      <c r="B6" s="113"/>
      <c r="C6" s="114"/>
      <c r="D6" s="115" t="str">
        <f>IF(COUNTIF(เก็บข้อมูลHRD!$B$7:$B$2012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112">
        <v>3</v>
      </c>
      <c r="B7" s="113"/>
      <c r="C7" s="114"/>
      <c r="D7" s="115" t="str">
        <f>IF(COUNTIF(เก็บข้อมูลHRD!$B$7:$B$2012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112">
        <v>4</v>
      </c>
      <c r="B8" s="113"/>
      <c r="C8" s="114"/>
      <c r="D8" s="115" t="str">
        <f>IF(COUNTIF(เก็บข้อมูลHRD!$B$7:$B$2012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112">
        <v>5</v>
      </c>
      <c r="B9" s="113"/>
      <c r="C9" s="114"/>
      <c r="D9" s="115" t="str">
        <f>IF(COUNTIF(เก็บข้อมูลHRD!$B$7:$B$2012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112">
        <v>6</v>
      </c>
      <c r="B10" s="113"/>
      <c r="C10" s="114"/>
      <c r="D10" s="115" t="str">
        <f>IF(COUNTIF(เก็บข้อมูลHRD!$B$7:$B$2012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112">
        <v>7</v>
      </c>
      <c r="B11" s="113"/>
      <c r="C11" s="114"/>
      <c r="D11" s="115" t="str">
        <f>IF(COUNTIF(เก็บข้อมูลHRD!$B$7:$B$2012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112">
        <v>8</v>
      </c>
      <c r="B12" s="113"/>
      <c r="C12" s="114"/>
      <c r="D12" s="115" t="str">
        <f>IF(COUNTIF(เก็บข้อมูลHRD!$B$7:$B$2012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112">
        <v>9</v>
      </c>
      <c r="B13" s="113"/>
      <c r="C13" s="114"/>
      <c r="D13" s="115" t="str">
        <f>IF(COUNTIF(เก็บข้อมูลHRD!$B$7:$B$2012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112">
        <v>10</v>
      </c>
      <c r="B14" s="113"/>
      <c r="C14" s="114"/>
      <c r="D14" s="115" t="str">
        <f>IF(COUNTIF(เก็บข้อมูลHRD!$B$7:$B$2012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112">
        <v>11</v>
      </c>
      <c r="B15" s="113"/>
      <c r="C15" s="114"/>
      <c r="D15" s="115" t="str">
        <f>IF(COUNTIF(เก็บข้อมูลHRD!$B$7:$B$2012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112">
        <v>12</v>
      </c>
      <c r="B16" s="113"/>
      <c r="C16" s="114"/>
      <c r="D16" s="115" t="str">
        <f>IF(COUNTIF(เก็บข้อมูลHRD!$B$7:$B$2012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112">
        <v>13</v>
      </c>
      <c r="B17" s="113"/>
      <c r="C17" s="114"/>
      <c r="D17" s="115" t="str">
        <f>IF(COUNTIF(เก็บข้อมูลHRD!$B$7:$B$2012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112">
        <v>14</v>
      </c>
      <c r="B18" s="113"/>
      <c r="C18" s="114"/>
      <c r="D18" s="115" t="str">
        <f>IF(COUNTIF(เก็บข้อมูลHRD!$B$7:$B$2012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112">
        <v>15</v>
      </c>
      <c r="B19" s="113"/>
      <c r="C19" s="114"/>
      <c r="D19" s="115" t="str">
        <f>IF(COUNTIF(เก็บข้อมูลHRD!$B$7:$B$2012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112">
        <v>16</v>
      </c>
      <c r="B20" s="113"/>
      <c r="C20" s="114"/>
      <c r="D20" s="115" t="str">
        <f>IF(COUNTIF(เก็บข้อมูลHRD!$B$7:$B$2012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112">
        <v>17</v>
      </c>
      <c r="B21" s="113"/>
      <c r="C21" s="114"/>
      <c r="D21" s="115" t="str">
        <f>IF(COUNTIF(เก็บข้อมูลHRD!$B$7:$B$2012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112">
        <v>18</v>
      </c>
      <c r="B22" s="113"/>
      <c r="C22" s="114"/>
      <c r="D22" s="115" t="str">
        <f>IF(COUNTIF(เก็บข้อมูลHRD!$B$7:$B$2012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112">
        <v>19</v>
      </c>
      <c r="B23" s="113"/>
      <c r="C23" s="114"/>
      <c r="D23" s="115" t="str">
        <f>IF(COUNTIF(เก็บข้อมูลHRD!$B$7:$B$2012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112">
        <v>20</v>
      </c>
      <c r="B24" s="113"/>
      <c r="C24" s="114"/>
      <c r="D24" s="115" t="str">
        <f>IF(COUNTIF(เก็บข้อมูลHRD!$B$7:$B$2012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112">
        <v>21</v>
      </c>
      <c r="B25" s="113"/>
      <c r="C25" s="114"/>
      <c r="D25" s="115" t="str">
        <f>IF(COUNTIF(เก็บข้อมูลHRD!$B$7:$B$2012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112">
        <v>22</v>
      </c>
      <c r="B26" s="113"/>
      <c r="C26" s="114"/>
      <c r="D26" s="115" t="str">
        <f>IF(COUNTIF(เก็บข้อมูลHRD!$B$7:$B$2012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112">
        <v>23</v>
      </c>
      <c r="B27" s="113"/>
      <c r="C27" s="114"/>
      <c r="D27" s="115" t="str">
        <f>IF(COUNTIF(เก็บข้อมูลHRD!$B$7:$B$2012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112">
        <v>24</v>
      </c>
      <c r="B28" s="113"/>
      <c r="C28" s="114"/>
      <c r="D28" s="115" t="str">
        <f>IF(COUNTIF(เก็บข้อมูลHRD!$B$7:$B$2012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112">
        <v>25</v>
      </c>
      <c r="B29" s="113"/>
      <c r="C29" s="114"/>
      <c r="D29" s="115" t="str">
        <f>IF(COUNTIF(เก็บข้อมูลHRD!$B$7:$B$2012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112">
        <v>26</v>
      </c>
      <c r="B30" s="113"/>
      <c r="C30" s="114"/>
      <c r="D30" s="115" t="str">
        <f>IF(COUNTIF(เก็บข้อมูลHRD!$B$7:$B$2012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112">
        <v>27</v>
      </c>
      <c r="B31" s="113"/>
      <c r="C31" s="114"/>
      <c r="D31" s="115" t="str">
        <f>IF(COUNTIF(เก็บข้อมูลHRD!$B$7:$B$2012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112">
        <v>28</v>
      </c>
      <c r="B32" s="113"/>
      <c r="C32" s="114"/>
      <c r="D32" s="115" t="str">
        <f>IF(COUNTIF(เก็บข้อมูลHRD!$B$7:$B$2012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112">
        <v>29</v>
      </c>
      <c r="B33" s="113"/>
      <c r="C33" s="114"/>
      <c r="D33" s="115" t="str">
        <f>IF(COUNTIF(เก็บข้อมูลHRD!$B$7:$B$2012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112">
        <v>30</v>
      </c>
      <c r="B34" s="113"/>
      <c r="C34" s="114"/>
      <c r="D34" s="115" t="str">
        <f>IF(COUNTIF(เก็บข้อมูลHRD!$B$7:$B$2012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112">
        <v>31</v>
      </c>
      <c r="B35" s="113"/>
      <c r="C35" s="114"/>
      <c r="D35" s="115" t="str">
        <f>IF(COUNTIF(เก็บข้อมูลHRD!$B$7:$B$2012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112">
        <v>32</v>
      </c>
      <c r="B36" s="113"/>
      <c r="C36" s="114"/>
      <c r="D36" s="115" t="str">
        <f>IF(COUNTIF(เก็บข้อมูลHRD!$B$7:$B$2012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112">
        <v>33</v>
      </c>
      <c r="B37" s="113"/>
      <c r="C37" s="114"/>
      <c r="D37" s="115" t="str">
        <f>IF(COUNTIF(เก็บข้อมูลHRD!$B$7:$B$2012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112">
        <v>34</v>
      </c>
      <c r="B38" s="113"/>
      <c r="C38" s="114"/>
      <c r="D38" s="115" t="str">
        <f>IF(COUNTIF(เก็บข้อมูลHRD!$B$7:$B$2012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112">
        <v>35</v>
      </c>
      <c r="B39" s="113"/>
      <c r="C39" s="114"/>
      <c r="D39" s="115" t="str">
        <f>IF(COUNTIF(เก็บข้อมูลHRD!$B$7:$B$2012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112">
        <v>36</v>
      </c>
      <c r="B40" s="113"/>
      <c r="C40" s="114"/>
      <c r="D40" s="115" t="str">
        <f>IF(COUNTIF(เก็บข้อมูลHRD!$B$7:$B$2012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112">
        <v>37</v>
      </c>
      <c r="B41" s="113"/>
      <c r="C41" s="114"/>
      <c r="D41" s="115" t="str">
        <f>IF(COUNTIF(เก็บข้อมูลHRD!$B$7:$B$2012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112">
        <v>38</v>
      </c>
      <c r="B42" s="113"/>
      <c r="C42" s="114"/>
      <c r="D42" s="115" t="str">
        <f>IF(COUNTIF(เก็บข้อมูลHRD!$B$7:$B$2012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112">
        <v>39</v>
      </c>
      <c r="B43" s="113"/>
      <c r="C43" s="114"/>
      <c r="D43" s="115" t="str">
        <f>IF(COUNTIF(เก็บข้อมูลHRD!$B$7:$B$2012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112">
        <v>40</v>
      </c>
      <c r="B44" s="113"/>
      <c r="C44" s="114"/>
      <c r="D44" s="115" t="str">
        <f>IF(COUNTIF(เก็บข้อมูลHRD!$B$7:$B$2012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112">
        <v>41</v>
      </c>
      <c r="B45" s="113"/>
      <c r="C45" s="114"/>
      <c r="D45" s="115" t="str">
        <f>IF(COUNTIF(เก็บข้อมูลHRD!$B$7:$B$2012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112">
        <v>42</v>
      </c>
      <c r="B46" s="113"/>
      <c r="C46" s="114"/>
      <c r="D46" s="115" t="str">
        <f>IF(COUNTIF(เก็บข้อมูลHRD!$B$7:$B$2012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112">
        <v>43</v>
      </c>
      <c r="B47" s="113"/>
      <c r="C47" s="114"/>
      <c r="D47" s="115" t="str">
        <f>IF(COUNTIF(เก็บข้อมูลHRD!$B$7:$B$2012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112">
        <v>44</v>
      </c>
      <c r="B48" s="113"/>
      <c r="C48" s="114"/>
      <c r="D48" s="115" t="str">
        <f>IF(COUNTIF(เก็บข้อมูลHRD!$B$7:$B$2012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112">
        <v>45</v>
      </c>
      <c r="B49" s="113"/>
      <c r="C49" s="114"/>
      <c r="D49" s="115" t="str">
        <f>IF(COUNTIF(เก็บข้อมูลHRD!$B$7:$B$2012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112">
        <v>46</v>
      </c>
      <c r="B50" s="113"/>
      <c r="C50" s="114"/>
      <c r="D50" s="115" t="str">
        <f>IF(COUNTIF(เก็บข้อมูลHRD!$B$7:$B$2012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112">
        <v>47</v>
      </c>
      <c r="B51" s="113"/>
      <c r="C51" s="114"/>
      <c r="D51" s="115" t="str">
        <f>IF(COUNTIF(เก็บข้อมูลHRD!$B$7:$B$2012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112">
        <v>48</v>
      </c>
      <c r="B52" s="113"/>
      <c r="C52" s="114"/>
      <c r="D52" s="115" t="str">
        <f>IF(COUNTIF(เก็บข้อมูลHRD!$B$7:$B$2012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112">
        <v>49</v>
      </c>
      <c r="B53" s="113"/>
      <c r="C53" s="114"/>
      <c r="D53" s="115" t="str">
        <f>IF(COUNTIF(เก็บข้อมูลHRD!$B$7:$B$2012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112">
        <v>50</v>
      </c>
      <c r="B54" s="113"/>
      <c r="C54" s="114"/>
      <c r="D54" s="115" t="str">
        <f>IF(COUNTIF(เก็บข้อมูลHRD!$B$7:$B$2012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112">
        <v>51</v>
      </c>
      <c r="B55" s="113"/>
      <c r="C55" s="114"/>
      <c r="D55" s="115" t="str">
        <f>IF(COUNTIF(เก็บข้อมูลHRD!$B$7:$B$2012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112">
        <v>52</v>
      </c>
      <c r="B56" s="113"/>
      <c r="C56" s="114"/>
      <c r="D56" s="115" t="str">
        <f>IF(COUNTIF(เก็บข้อมูลHRD!$B$7:$B$2012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112">
        <v>53</v>
      </c>
      <c r="B57" s="113"/>
      <c r="C57" s="114"/>
      <c r="D57" s="115" t="str">
        <f>IF(COUNTIF(เก็บข้อมูลHRD!$B$7:$B$2012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112">
        <v>54</v>
      </c>
      <c r="B58" s="113"/>
      <c r="C58" s="114"/>
      <c r="D58" s="115" t="str">
        <f>IF(COUNTIF(เก็บข้อมูลHRD!$B$7:$B$2012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112">
        <v>55</v>
      </c>
      <c r="B59" s="113"/>
      <c r="C59" s="114"/>
      <c r="D59" s="115" t="str">
        <f>IF(COUNTIF(เก็บข้อมูลHRD!$B$7:$B$2012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112">
        <v>56</v>
      </c>
      <c r="B60" s="113"/>
      <c r="C60" s="114"/>
      <c r="D60" s="115" t="str">
        <f>IF(COUNTIF(เก็บข้อมูลHRD!$B$7:$B$2012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112">
        <v>57</v>
      </c>
      <c r="B61" s="113"/>
      <c r="C61" s="114"/>
      <c r="D61" s="115" t="str">
        <f>IF(COUNTIF(เก็บข้อมูลHRD!$B$7:$B$2012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112">
        <v>58</v>
      </c>
      <c r="B62" s="113"/>
      <c r="C62" s="114"/>
      <c r="D62" s="115" t="str">
        <f>IF(COUNTIF(เก็บข้อมูลHRD!$B$7:$B$2012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112">
        <v>59</v>
      </c>
      <c r="B63" s="113"/>
      <c r="C63" s="114"/>
      <c r="D63" s="115" t="str">
        <f>IF(COUNTIF(เก็บข้อมูลHRD!$B$7:$B$2012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112">
        <v>60</v>
      </c>
      <c r="B64" s="113"/>
      <c r="C64" s="114"/>
      <c r="D64" s="115" t="str">
        <f>IF(COUNTIF(เก็บข้อมูลHRD!$B$7:$B$2012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112">
        <v>61</v>
      </c>
      <c r="B65" s="113"/>
      <c r="C65" s="114"/>
      <c r="D65" s="115" t="str">
        <f>IF(COUNTIF(เก็บข้อมูลHRD!$B$7:$B$2012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112">
        <v>62</v>
      </c>
      <c r="B66" s="113"/>
      <c r="C66" s="114"/>
      <c r="D66" s="115" t="str">
        <f>IF(COUNTIF(เก็บข้อมูลHRD!$B$7:$B$2012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112">
        <v>63</v>
      </c>
      <c r="B67" s="113"/>
      <c r="C67" s="114"/>
      <c r="D67" s="115" t="str">
        <f>IF(COUNTIF(เก็บข้อมูลHRD!$B$7:$B$2012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112">
        <v>64</v>
      </c>
      <c r="B68" s="113"/>
      <c r="C68" s="114"/>
      <c r="D68" s="115" t="str">
        <f>IF(COUNTIF(เก็บข้อมูลHRD!$B$7:$B$2012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112">
        <v>65</v>
      </c>
      <c r="B69" s="113"/>
      <c r="C69" s="114"/>
      <c r="D69" s="115" t="str">
        <f>IF(COUNTIF(เก็บข้อมูลHRD!$B$7:$B$2012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112">
        <v>66</v>
      </c>
      <c r="B70" s="113"/>
      <c r="C70" s="114"/>
      <c r="D70" s="115" t="str">
        <f>IF(COUNTIF(เก็บข้อมูลHRD!$B$7:$B$2012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112">
        <v>67</v>
      </c>
      <c r="B71" s="113"/>
      <c r="C71" s="114"/>
      <c r="D71" s="115" t="str">
        <f>IF(COUNTIF(เก็บข้อมูลHRD!$B$7:$B$2012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112">
        <v>68</v>
      </c>
      <c r="B72" s="113"/>
      <c r="C72" s="114"/>
      <c r="D72" s="115" t="str">
        <f>IF(COUNTIF(เก็บข้อมูลHRD!$B$7:$B$2012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112">
        <v>69</v>
      </c>
      <c r="B73" s="113"/>
      <c r="C73" s="114"/>
      <c r="D73" s="115" t="str">
        <f>IF(COUNTIF(เก็บข้อมูลHRD!$B$7:$B$2012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112">
        <v>70</v>
      </c>
      <c r="B74" s="113"/>
      <c r="C74" s="114"/>
      <c r="D74" s="115" t="str">
        <f>IF(COUNTIF(เก็บข้อมูลHRD!$B$7:$B$2012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112">
        <v>71</v>
      </c>
      <c r="B75" s="113"/>
      <c r="C75" s="114"/>
      <c r="D75" s="115" t="str">
        <f>IF(COUNTIF(เก็บข้อมูลHRD!$B$7:$B$2012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112">
        <v>72</v>
      </c>
      <c r="B76" s="113"/>
      <c r="C76" s="114"/>
      <c r="D76" s="115" t="str">
        <f>IF(COUNTIF(เก็บข้อมูลHRD!$B$7:$B$2012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112">
        <v>73</v>
      </c>
      <c r="B77" s="113"/>
      <c r="C77" s="114"/>
      <c r="D77" s="115" t="str">
        <f>IF(COUNTIF(เก็บข้อมูลHRD!$B$7:$B$2012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112">
        <v>74</v>
      </c>
      <c r="B78" s="113"/>
      <c r="C78" s="114"/>
      <c r="D78" s="115" t="str">
        <f>IF(COUNTIF(เก็บข้อมูลHRD!$B$7:$B$2012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112">
        <v>75</v>
      </c>
      <c r="B79" s="113"/>
      <c r="C79" s="114"/>
      <c r="D79" s="115" t="str">
        <f>IF(COUNTIF(เก็บข้อมูลHRD!$B$7:$B$2012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112">
        <v>76</v>
      </c>
      <c r="B80" s="113"/>
      <c r="C80" s="114"/>
      <c r="D80" s="115" t="str">
        <f>IF(COUNTIF(เก็บข้อมูลHRD!$B$7:$B$2012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112">
        <v>77</v>
      </c>
      <c r="B81" s="113"/>
      <c r="C81" s="114"/>
      <c r="D81" s="115" t="str">
        <f>IF(COUNTIF(เก็บข้อมูลHRD!$B$7:$B$2012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112">
        <v>78</v>
      </c>
      <c r="B82" s="113"/>
      <c r="C82" s="114"/>
      <c r="D82" s="115" t="str">
        <f>IF(COUNTIF(เก็บข้อมูลHRD!$B$7:$B$2012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112">
        <v>79</v>
      </c>
      <c r="B83" s="113"/>
      <c r="C83" s="114"/>
      <c r="D83" s="115" t="str">
        <f>IF(COUNTIF(เก็บข้อมูลHRD!$B$7:$B$2012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112">
        <v>80</v>
      </c>
      <c r="B84" s="113"/>
      <c r="C84" s="114"/>
      <c r="D84" s="115" t="str">
        <f>IF(COUNTIF(เก็บข้อมูลHRD!$B$7:$B$2012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112">
        <v>81</v>
      </c>
      <c r="B85" s="113"/>
      <c r="C85" s="114"/>
      <c r="D85" s="115" t="str">
        <f>IF(COUNTIF(เก็บข้อมูลHRD!$B$7:$B$2012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112">
        <v>82</v>
      </c>
      <c r="B86" s="113"/>
      <c r="C86" s="114"/>
      <c r="D86" s="115" t="str">
        <f>IF(COUNTIF(เก็บข้อมูลHRD!$B$7:$B$2012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112">
        <v>83</v>
      </c>
      <c r="B87" s="113"/>
      <c r="C87" s="114"/>
      <c r="D87" s="115" t="str">
        <f>IF(COUNTIF(เก็บข้อมูลHRD!$B$7:$B$2012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112">
        <v>84</v>
      </c>
      <c r="B88" s="113"/>
      <c r="C88" s="114"/>
      <c r="D88" s="115" t="str">
        <f>IF(COUNTIF(เก็บข้อมูลHRD!$B$7:$B$2012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112">
        <v>85</v>
      </c>
      <c r="B89" s="113"/>
      <c r="C89" s="114"/>
      <c r="D89" s="115" t="str">
        <f>IF(COUNTIF(เก็บข้อมูลHRD!$B$7:$B$2012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112">
        <v>86</v>
      </c>
      <c r="B90" s="113"/>
      <c r="C90" s="114"/>
      <c r="D90" s="115" t="str">
        <f>IF(COUNTIF(เก็บข้อมูลHRD!$B$7:$B$2012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112">
        <v>87</v>
      </c>
      <c r="B91" s="113"/>
      <c r="C91" s="114"/>
      <c r="D91" s="115" t="str">
        <f>IF(COUNTIF(เก็บข้อมูลHRD!$B$7:$B$2012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112">
        <v>88</v>
      </c>
      <c r="B92" s="113"/>
      <c r="C92" s="114"/>
      <c r="D92" s="115" t="str">
        <f>IF(COUNTIF(เก็บข้อมูลHRD!$B$7:$B$2012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112">
        <v>89</v>
      </c>
      <c r="B93" s="113"/>
      <c r="C93" s="114"/>
      <c r="D93" s="115" t="str">
        <f>IF(COUNTIF(เก็บข้อมูลHRD!$B$7:$B$2012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112">
        <v>90</v>
      </c>
      <c r="B94" s="113"/>
      <c r="C94" s="114"/>
      <c r="D94" s="115" t="str">
        <f>IF(COUNTIF(เก็บข้อมูลHRD!$B$7:$B$2012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112">
        <v>91</v>
      </c>
      <c r="B95" s="113"/>
      <c r="C95" s="114"/>
      <c r="D95" s="115" t="str">
        <f>IF(COUNTIF(เก็บข้อมูลHRD!$B$7:$B$2012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112">
        <v>92</v>
      </c>
      <c r="B96" s="113"/>
      <c r="C96" s="114"/>
      <c r="D96" s="115" t="str">
        <f>IF(COUNTIF(เก็บข้อมูลHRD!$B$7:$B$2012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112">
        <v>93</v>
      </c>
      <c r="B97" s="113"/>
      <c r="C97" s="114"/>
      <c r="D97" s="115" t="str">
        <f>IF(COUNTIF(เก็บข้อมูลHRD!$B$7:$B$2012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112">
        <v>94</v>
      </c>
      <c r="B98" s="113"/>
      <c r="C98" s="114"/>
      <c r="D98" s="115" t="str">
        <f>IF(COUNTIF(เก็บข้อมูลHRD!$B$7:$B$2012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112">
        <v>95</v>
      </c>
      <c r="B99" s="113"/>
      <c r="C99" s="114"/>
      <c r="D99" s="115" t="str">
        <f>IF(COUNTIF(เก็บข้อมูลHRD!$B$7:$B$2012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112">
        <v>96</v>
      </c>
      <c r="B100" s="113"/>
      <c r="C100" s="114"/>
      <c r="D100" s="115" t="str">
        <f>IF(COUNTIF(เก็บข้อมูลHRD!$B$7:$B$2012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112">
        <v>97</v>
      </c>
      <c r="B101" s="113"/>
      <c r="C101" s="114"/>
      <c r="D101" s="115" t="str">
        <f>IF(COUNTIF(เก็บข้อมูลHRD!$B$7:$B$2012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112">
        <v>98</v>
      </c>
      <c r="B102" s="113"/>
      <c r="C102" s="114"/>
      <c r="D102" s="115" t="str">
        <f>IF(COUNTIF(เก็บข้อมูลHRD!$B$7:$B$2012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112">
        <v>99</v>
      </c>
      <c r="B103" s="113"/>
      <c r="C103" s="114"/>
      <c r="D103" s="115" t="str">
        <f>IF(COUNTIF(เก็บข้อมูลHRD!$B$7:$B$2012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112">
        <v>100</v>
      </c>
      <c r="B104" s="113"/>
      <c r="C104" s="114"/>
      <c r="D104" s="115" t="str">
        <f>IF(COUNTIF(เก็บข้อมูลHRD!$B$7:$B$2012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112">
        <v>101</v>
      </c>
      <c r="B105" s="113"/>
      <c r="C105" s="114"/>
      <c r="D105" s="115" t="str">
        <f>IF(COUNTIF(เก็บข้อมูลHRD!$B$7:$B$2012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112">
        <v>102</v>
      </c>
      <c r="B106" s="113"/>
      <c r="C106" s="114"/>
      <c r="D106" s="115" t="str">
        <f>IF(COUNTIF(เก็บข้อมูลHRD!$B$7:$B$2012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112">
        <v>103</v>
      </c>
      <c r="B107" s="113"/>
      <c r="C107" s="114"/>
      <c r="D107" s="115" t="str">
        <f>IF(COUNTIF(เก็บข้อมูลHRD!$B$7:$B$2012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112">
        <v>104</v>
      </c>
      <c r="B108" s="113"/>
      <c r="C108" s="114"/>
      <c r="D108" s="115" t="str">
        <f>IF(COUNTIF(เก็บข้อมูลHRD!$B$7:$B$2012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112">
        <v>105</v>
      </c>
      <c r="B109" s="113"/>
      <c r="C109" s="114"/>
      <c r="D109" s="115" t="str">
        <f>IF(COUNTIF(เก็บข้อมูลHRD!$B$7:$B$2012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112">
        <v>106</v>
      </c>
      <c r="B110" s="113"/>
      <c r="C110" s="114"/>
      <c r="D110" s="115" t="str">
        <f>IF(COUNTIF(เก็บข้อมูลHRD!$B$7:$B$2012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112">
        <v>107</v>
      </c>
      <c r="B111" s="113"/>
      <c r="C111" s="114"/>
      <c r="D111" s="115" t="str">
        <f>IF(COUNTIF(เก็บข้อมูลHRD!$B$7:$B$2012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112">
        <v>108</v>
      </c>
      <c r="B112" s="113"/>
      <c r="C112" s="114"/>
      <c r="D112" s="115" t="str">
        <f>IF(COUNTIF(เก็บข้อมูลHRD!$B$7:$B$2012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112">
        <v>109</v>
      </c>
      <c r="B113" s="113"/>
      <c r="C113" s="114"/>
      <c r="D113" s="115" t="str">
        <f>IF(COUNTIF(เก็บข้อมูลHRD!$B$7:$B$2012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112">
        <v>110</v>
      </c>
      <c r="B114" s="113"/>
      <c r="C114" s="114"/>
      <c r="D114" s="115" t="str">
        <f>IF(COUNTIF(เก็บข้อมูลHRD!$B$7:$B$2012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112">
        <v>111</v>
      </c>
      <c r="B115" s="113"/>
      <c r="C115" s="114"/>
      <c r="D115" s="115" t="str">
        <f>IF(COUNTIF(เก็บข้อมูลHRD!$B$7:$B$2012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112">
        <v>112</v>
      </c>
      <c r="B116" s="113"/>
      <c r="C116" s="114"/>
      <c r="D116" s="115" t="str">
        <f>IF(COUNTIF(เก็บข้อมูลHRD!$B$7:$B$2012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112">
        <v>113</v>
      </c>
      <c r="B117" s="113"/>
      <c r="C117" s="114"/>
      <c r="D117" s="115" t="str">
        <f>IF(COUNTIF(เก็บข้อมูลHRD!$B$7:$B$2012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112">
        <v>114</v>
      </c>
      <c r="B118" s="113"/>
      <c r="C118" s="114"/>
      <c r="D118" s="115" t="str">
        <f>IF(COUNTIF(เก็บข้อมูลHRD!$B$7:$B$2012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112">
        <v>115</v>
      </c>
      <c r="B119" s="113"/>
      <c r="C119" s="114"/>
      <c r="D119" s="115" t="str">
        <f>IF(COUNTIF(เก็บข้อมูลHRD!$B$7:$B$2012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112">
        <v>116</v>
      </c>
      <c r="B120" s="113"/>
      <c r="C120" s="114"/>
      <c r="D120" s="115" t="str">
        <f>IF(COUNTIF(เก็บข้อมูลHRD!$B$7:$B$2012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112">
        <v>117</v>
      </c>
      <c r="B121" s="113"/>
      <c r="C121" s="114"/>
      <c r="D121" s="115" t="str">
        <f>IF(COUNTIF(เก็บข้อมูลHRD!$B$7:$B$2012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112">
        <v>118</v>
      </c>
      <c r="B122" s="113"/>
      <c r="C122" s="114"/>
      <c r="D122" s="115" t="str">
        <f>IF(COUNTIF(เก็บข้อมูลHRD!$B$7:$B$2012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112">
        <v>119</v>
      </c>
      <c r="B123" s="113"/>
      <c r="C123" s="114"/>
      <c r="D123" s="115" t="str">
        <f>IF(COUNTIF(เก็บข้อมูลHRD!$B$7:$B$2012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112">
        <v>120</v>
      </c>
      <c r="B124" s="113"/>
      <c r="C124" s="114"/>
      <c r="D124" s="115" t="str">
        <f>IF(COUNTIF(เก็บข้อมูลHRD!$B$7:$B$2012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112">
        <v>121</v>
      </c>
      <c r="B125" s="113"/>
      <c r="C125" s="114"/>
      <c r="D125" s="115" t="str">
        <f>IF(COUNTIF(เก็บข้อมูลHRD!$B$7:$B$2012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112">
        <v>122</v>
      </c>
      <c r="B126" s="113"/>
      <c r="C126" s="114"/>
      <c r="D126" s="115" t="str">
        <f>IF(COUNTIF(เก็บข้อมูลHRD!$B$7:$B$2012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112">
        <v>123</v>
      </c>
      <c r="B127" s="113"/>
      <c r="C127" s="114"/>
      <c r="D127" s="115" t="str">
        <f>IF(COUNTIF(เก็บข้อมูลHRD!$B$7:$B$2012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112">
        <v>124</v>
      </c>
      <c r="B128" s="113"/>
      <c r="C128" s="114"/>
      <c r="D128" s="115" t="str">
        <f>IF(COUNTIF(เก็บข้อมูลHRD!$B$7:$B$2012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112">
        <v>125</v>
      </c>
      <c r="B129" s="113"/>
      <c r="C129" s="114"/>
      <c r="D129" s="115" t="str">
        <f>IF(COUNTIF(เก็บข้อมูลHRD!$B$7:$B$2012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112">
        <v>126</v>
      </c>
      <c r="B130" s="113"/>
      <c r="C130" s="114"/>
      <c r="D130" s="115" t="str">
        <f>IF(COUNTIF(เก็บข้อมูลHRD!$B$7:$B$2012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112">
        <v>127</v>
      </c>
      <c r="B131" s="113"/>
      <c r="C131" s="114"/>
      <c r="D131" s="115" t="str">
        <f>IF(COUNTIF(เก็บข้อมูลHRD!$B$7:$B$2012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112">
        <v>128</v>
      </c>
      <c r="B132" s="113"/>
      <c r="C132" s="114"/>
      <c r="D132" s="115" t="str">
        <f>IF(COUNTIF(เก็บข้อมูลHRD!$B$7:$B$2012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112">
        <v>129</v>
      </c>
      <c r="B133" s="113"/>
      <c r="C133" s="114"/>
      <c r="D133" s="115" t="str">
        <f>IF(COUNTIF(เก็บข้อมูลHRD!$B$7:$B$2012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112">
        <v>130</v>
      </c>
      <c r="B134" s="113"/>
      <c r="C134" s="114"/>
      <c r="D134" s="115" t="str">
        <f>IF(COUNTIF(เก็บข้อมูลHRD!$B$7:$B$2012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112">
        <v>131</v>
      </c>
      <c r="B135" s="113"/>
      <c r="C135" s="114"/>
      <c r="D135" s="115" t="str">
        <f>IF(COUNTIF(เก็บข้อมูลHRD!$B$7:$B$2012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112">
        <v>132</v>
      </c>
      <c r="B136" s="113"/>
      <c r="C136" s="114"/>
      <c r="D136" s="115" t="str">
        <f>IF(COUNTIF(เก็บข้อมูลHRD!$B$7:$B$2012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112">
        <v>133</v>
      </c>
      <c r="B137" s="113"/>
      <c r="C137" s="114"/>
      <c r="D137" s="115" t="str">
        <f>IF(COUNTIF(เก็บข้อมูลHRD!$B$7:$B$2012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112">
        <v>134</v>
      </c>
      <c r="B138" s="113"/>
      <c r="C138" s="114"/>
      <c r="D138" s="115" t="str">
        <f>IF(COUNTIF(เก็บข้อมูลHRD!$B$7:$B$2012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112">
        <v>135</v>
      </c>
      <c r="B139" s="113"/>
      <c r="C139" s="114"/>
      <c r="D139" s="115" t="str">
        <f>IF(COUNTIF(เก็บข้อมูลHRD!$B$7:$B$2012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112">
        <v>136</v>
      </c>
      <c r="B140" s="113"/>
      <c r="C140" s="114"/>
      <c r="D140" s="115" t="str">
        <f>IF(COUNTIF(เก็บข้อมูลHRD!$B$7:$B$2012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112">
        <v>137</v>
      </c>
      <c r="B141" s="113"/>
      <c r="C141" s="114"/>
      <c r="D141" s="115" t="str">
        <f>IF(COUNTIF(เก็บข้อมูลHRD!$B$7:$B$2012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112">
        <v>138</v>
      </c>
      <c r="B142" s="113"/>
      <c r="C142" s="114"/>
      <c r="D142" s="115" t="str">
        <f>IF(COUNTIF(เก็บข้อมูลHRD!$B$7:$B$2012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112">
        <v>139</v>
      </c>
      <c r="B143" s="113"/>
      <c r="C143" s="114"/>
      <c r="D143" s="115" t="str">
        <f>IF(COUNTIF(เก็บข้อมูลHRD!$B$7:$B$2012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112">
        <v>140</v>
      </c>
      <c r="B144" s="113"/>
      <c r="C144" s="114"/>
      <c r="D144" s="115" t="str">
        <f>IF(COUNTIF(เก็บข้อมูลHRD!$B$7:$B$2012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112">
        <v>141</v>
      </c>
      <c r="B145" s="113"/>
      <c r="C145" s="114"/>
      <c r="D145" s="115" t="str">
        <f>IF(COUNTIF(เก็บข้อมูลHRD!$B$7:$B$2012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112">
        <v>142</v>
      </c>
      <c r="B146" s="113"/>
      <c r="C146" s="114"/>
      <c r="D146" s="115" t="str">
        <f>IF(COUNTIF(เก็บข้อมูลHRD!$B$7:$B$2012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112">
        <v>143</v>
      </c>
      <c r="B147" s="113"/>
      <c r="C147" s="114"/>
      <c r="D147" s="115" t="str">
        <f>IF(COUNTIF(เก็บข้อมูลHRD!$B$7:$B$2012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112">
        <v>144</v>
      </c>
      <c r="B148" s="113"/>
      <c r="C148" s="114"/>
      <c r="D148" s="115" t="str">
        <f>IF(COUNTIF(เก็บข้อมูลHRD!$B$7:$B$2012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112">
        <v>145</v>
      </c>
      <c r="B149" s="113"/>
      <c r="C149" s="114"/>
      <c r="D149" s="115" t="str">
        <f>IF(COUNTIF(เก็บข้อมูลHRD!$B$7:$B$2012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112">
        <v>146</v>
      </c>
      <c r="B150" s="113"/>
      <c r="C150" s="114"/>
      <c r="D150" s="115" t="str">
        <f>IF(COUNTIF(เก็บข้อมูลHRD!$B$7:$B$2012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112">
        <v>147</v>
      </c>
      <c r="B151" s="113"/>
      <c r="C151" s="114"/>
      <c r="D151" s="115" t="str">
        <f>IF(COUNTIF(เก็บข้อมูลHRD!$B$7:$B$2012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112">
        <v>148</v>
      </c>
      <c r="B152" s="113"/>
      <c r="C152" s="114"/>
      <c r="D152" s="115" t="str">
        <f>IF(COUNTIF(เก็บข้อมูลHRD!$B$7:$B$2012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112">
        <v>149</v>
      </c>
      <c r="B153" s="113"/>
      <c r="C153" s="114"/>
      <c r="D153" s="115" t="str">
        <f>IF(COUNTIF(เก็บข้อมูลHRD!$B$7:$B$2012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112">
        <v>150</v>
      </c>
      <c r="B154" s="113"/>
      <c r="C154" s="114"/>
      <c r="D154" s="115" t="str">
        <f>IF(COUNTIF(เก็บข้อมูลHRD!$B$7:$B$2012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COMTAK</cp:lastModifiedBy>
  <cp:lastPrinted>2019-12-06T09:04:01Z</cp:lastPrinted>
  <dcterms:created xsi:type="dcterms:W3CDTF">2019-10-21T02:57:05Z</dcterms:created>
  <dcterms:modified xsi:type="dcterms:W3CDTF">2024-09-27T08:29:41Z</dcterms:modified>
</cp:coreProperties>
</file>